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92" activeTab="0"/>
  </bookViews>
  <sheets>
    <sheet name="VDPの算出" sheetId="1" r:id="rId1"/>
    <sheet name="各FIXにおけるPATH上の高度" sheetId="2" r:id="rId2"/>
    <sheet name="2地点間のPathの傾斜を求める" sheetId="3" r:id="rId3"/>
    <sheet name="GSとRateからPathを求める" sheetId="4" r:id="rId4"/>
    <sheet name="勾配の単位換算・Rateの算出" sheetId="5" r:id="rId5"/>
    <sheet name="距離に応じたPath上の高度" sheetId="6" r:id="rId6"/>
    <sheet name="RWY(orXXX) Insight" sheetId="7" r:id="rId7"/>
    <sheet name="Path&amp;Distance=ALT" sheetId="8" r:id="rId8"/>
    <sheet name="GS・VS→DEG" sheetId="9" r:id="rId9"/>
    <sheet name="GS・VS→%" sheetId="10" r:id="rId10"/>
  </sheets>
  <definedNames/>
  <calcPr fullCalcOnLoad="1" refMode="R1C1"/>
</workbook>
</file>

<file path=xl/comments7.xml><?xml version="1.0" encoding="utf-8"?>
<comments xmlns="http://schemas.openxmlformats.org/spreadsheetml/2006/main">
  <authors>
    <author>Venus</author>
  </authors>
  <commentList>
    <comment ref="D11" authorId="0">
      <text>
        <r>
          <rPr>
            <b/>
            <sz val="9"/>
            <rFont val="ＭＳ Ｐゴシック"/>
            <family val="3"/>
          </rPr>
          <t>Path上を降下し、RWY EdgeやApproach Light等の目標物が報じられる視程をFlight Visibilityに適用すると、どの高度で見えるか調べるフォームです。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左の計算フォームでは、視程は「m」のみ、距離はFeetのみを扱っていますので、Visibilityや距離の換算にご利用下さい。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左の計算フォームでは、視程は「m」のみ、距離はFeetのみを扱っていますので、Visibilityや距離の換算にご利用下さい。
</t>
        </r>
      </text>
    </comment>
    <comment ref="I23" authorId="0">
      <text>
        <r>
          <rPr>
            <sz val="9"/>
            <rFont val="ＭＳ Ｐゴシック"/>
            <family val="3"/>
          </rPr>
          <t>左の計算フォームでは、視程は「m」のみ、距離はFeetのみを扱っていますので、Visibilityや距離の換算にご利用下さい。</t>
        </r>
      </text>
    </comment>
    <comment ref="I33" authorId="0">
      <text>
        <r>
          <rPr>
            <sz val="9"/>
            <rFont val="ＭＳ Ｐゴシック"/>
            <family val="3"/>
          </rPr>
          <t>左の計算フォームでは、視程は「m」のみ、距離はFeetのみを扱っていますので、Visibilityや距離の換算にご利用下さい。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MDA等の高度を維持している時に、地上で報じられる視程をFlight Visibilityに適用して、RWY EdgeやApproach Light等のTargetがRWY Edgeからの距離で何NMで見えるか、求めるフォームです。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MDA等のある高度（Altitude)で、かつRWY Edgeからのある距離(Point)の場所で、RWY EdgeやApproach Light等のTargetをInsightするのに必要なVisibilityを求めるフォームです。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他のシートにある「VDPの算出」と同じものです。Insight関連を算出するのにVDPのページへ戻る手間を省きました。</t>
        </r>
        <r>
          <rPr>
            <sz val="9"/>
            <rFont val="ＭＳ Ｐゴシック"/>
            <family val="3"/>
          </rPr>
          <t xml:space="preserve">
</t>
        </r>
      </text>
    </comment>
    <comment ref="D35" authorId="0">
      <text>
        <r>
          <rPr>
            <b/>
            <sz val="9"/>
            <rFont val="ＭＳ Ｐゴシック"/>
            <family val="3"/>
          </rPr>
          <t>上記VDPの算出で求めた高度（Minimum)で、かつRWY EdgeからのVDPで、RWY EdgeやApproach Light等のTargetをInsightするのに必要なVisibilityを求めるフォームです。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<sst xmlns="http://schemas.openxmlformats.org/spreadsheetml/2006/main" count="205" uniqueCount="102">
  <si>
    <t>高度差</t>
  </si>
  <si>
    <t>Path</t>
  </si>
  <si>
    <t>NM.</t>
  </si>
  <si>
    <t>Deg</t>
  </si>
  <si>
    <t>%</t>
  </si>
  <si>
    <t>fpm</t>
  </si>
  <si>
    <t>kt</t>
  </si>
  <si>
    <t>ft.</t>
  </si>
  <si>
    <t>この勾配を守るのに必要なGround Speedに対してのVertical Speed (fpm)。</t>
  </si>
  <si>
    <t>Vertical Speed</t>
  </si>
  <si>
    <t>Ground Speed</t>
  </si>
  <si>
    <t>GS と V/Sで、その時に出るPath（Degree）を求める表</t>
  </si>
  <si>
    <t>GS と V/Sで、その時に出るPath（%）を求める表</t>
  </si>
  <si>
    <t>ft / NM</t>
  </si>
  <si>
    <t>Ground Speed</t>
  </si>
  <si>
    <t>勾配</t>
  </si>
  <si>
    <t>勾配の単位の変換、また、その勾配を守るためのGSに対応するV/Sを算出する。</t>
  </si>
  <si>
    <t>PATH</t>
  </si>
  <si>
    <t>MINIMUM</t>
  </si>
  <si>
    <t>TDZE</t>
  </si>
  <si>
    <t>VDP(FROM TH)</t>
  </si>
  <si>
    <t>VDP(TIME)</t>
  </si>
  <si>
    <t>＊ 1 NM = 6,076.11 ft.で計算されています。</t>
  </si>
  <si>
    <t>§　VDPの算出　§</t>
  </si>
  <si>
    <t>degree</t>
  </si>
  <si>
    <t>ft.</t>
  </si>
  <si>
    <t>NM</t>
  </si>
  <si>
    <t>Ground Speed</t>
  </si>
  <si>
    <t>kt.</t>
  </si>
  <si>
    <t>sec.</t>
  </si>
  <si>
    <t>の所に、所望の値を入力して下さい</t>
  </si>
  <si>
    <t>の所に自動的に値が表示されます</t>
  </si>
  <si>
    <t>Path、距離から求める適正な高度</t>
  </si>
  <si>
    <t>Aiming Point</t>
  </si>
  <si>
    <t>DISTANCE from Thresh Hold (NM)</t>
  </si>
  <si>
    <t>PATH (Degree)</t>
  </si>
  <si>
    <t>degree</t>
  </si>
  <si>
    <t>DISTANCE</t>
  </si>
  <si>
    <t>NM</t>
  </si>
  <si>
    <t>ft.</t>
  </si>
  <si>
    <t>HIGHT</t>
  </si>
  <si>
    <t>1 :</t>
  </si>
  <si>
    <t>Path 比</t>
  </si>
  <si>
    <t>区間距離</t>
  </si>
  <si>
    <t>１：</t>
  </si>
  <si>
    <t>AIMING POINT</t>
  </si>
  <si>
    <t>Path  ft.</t>
  </si>
  <si>
    <t>/ NM</t>
  </si>
  <si>
    <t>高度A</t>
  </si>
  <si>
    <t>高度B</t>
  </si>
  <si>
    <t>Rate</t>
  </si>
  <si>
    <t>GS</t>
  </si>
  <si>
    <t>°</t>
  </si>
  <si>
    <t>RATE</t>
  </si>
  <si>
    <t>§　Pathの算出　§</t>
  </si>
  <si>
    <t>%</t>
  </si>
  <si>
    <t>ft / NM</t>
  </si>
  <si>
    <t>ft/NM</t>
  </si>
  <si>
    <t>比　    　　1 :</t>
  </si>
  <si>
    <t>SIDにGSとV/Sのみを記して、Climb Gradientが指定されている時にそのPathを求める。</t>
  </si>
  <si>
    <t>使用例</t>
  </si>
  <si>
    <t>＊</t>
  </si>
  <si>
    <t>実機でとってきたDataから、どれだけのPathが出るか求める時に使用。</t>
  </si>
  <si>
    <t>使用方法</t>
  </si>
  <si>
    <t>指示の通り、黄色の部分に必要なDataを入れて下さい。水色のところに計算結果が出ます。THからの距離なので、実際使用する際は、適切なNAV AIDSからのDistance差を加味して下さい。VDP(TIME)は、DistanceをGSで割って、時間を求めただけのものなので実際には使用できないと思います。 最下段のRateは、VDPとは関係ないですが、PathとGSが入力されるとそのPathを守るために必要なRateが出てくるようにしています。</t>
  </si>
  <si>
    <t>各FIXにおけるPATH上の高度</t>
  </si>
  <si>
    <r>
      <t>あらかじめPATH, TDZE, AIMING POINTを入力しておいて、FIXのDISTANCEを入力すると、そのFIXのPATH上のおける高度が算出される。</t>
    </r>
    <r>
      <rPr>
        <b/>
        <sz val="10"/>
        <rFont val="ＭＳ Ｐゴシック"/>
        <family val="3"/>
      </rPr>
      <t>NON-Precision ApproachでStep Down Fixが複数存在する時に、一気に計算できるのが利点。</t>
    </r>
  </si>
  <si>
    <t>地点A、地点Bの各高度と区間距離を入力することによって、2地点をなすPATHを求める。またGSを入力することによって、そのPATHを守る為に必要なRATEを算出する。</t>
  </si>
  <si>
    <t>SIDや耐空性審査要領などに記載されている勾配の単位変換や、PATHに対するRateを算出する際に使用。</t>
  </si>
  <si>
    <t>AIMING POINT</t>
  </si>
  <si>
    <t>ft.</t>
  </si>
  <si>
    <t>Visibility</t>
  </si>
  <si>
    <t>m</t>
  </si>
  <si>
    <t>SM =</t>
  </si>
  <si>
    <t>NM</t>
  </si>
  <si>
    <t>降下中に見える高度 (ILS, V-NAV Approach等）</t>
  </si>
  <si>
    <t>MDA Level時に見える距離 (在来型NON-PRE等）</t>
  </si>
  <si>
    <t>ft.</t>
  </si>
  <si>
    <t>Insight (Target)</t>
  </si>
  <si>
    <t>Target (RWY TH = 0)</t>
  </si>
  <si>
    <t>ft</t>
  </si>
  <si>
    <t>m</t>
  </si>
  <si>
    <t>電卓</t>
  </si>
  <si>
    <t>ならば、そのLightの位置をFeetで入力して下さい。</t>
  </si>
  <si>
    <t>Targetは、Runway ENDなら0を、Approach Light</t>
  </si>
  <si>
    <t>Runway　(or ***)  Insight</t>
  </si>
  <si>
    <t>地上視程をSlant Visibilityに採用しているので実際とは差異が存在します。</t>
  </si>
  <si>
    <t>MDA Level時にVDPからＩｎｓｉｇｈｔに必要なVisibility</t>
  </si>
  <si>
    <t>必要なVisibility</t>
  </si>
  <si>
    <t>ある高度のある地点からＩｎｓｉｇｈｔに必要なVisibility</t>
  </si>
  <si>
    <t>Altitude</t>
  </si>
  <si>
    <t>NM</t>
  </si>
  <si>
    <t>SM</t>
  </si>
  <si>
    <t>Point</t>
  </si>
  <si>
    <t>距離に応じたPATH上の高度</t>
  </si>
  <si>
    <r>
      <t xml:space="preserve">上記条件の時、例えば </t>
    </r>
    <r>
      <rPr>
        <b/>
        <sz val="14"/>
        <color indexed="12"/>
        <rFont val="ＭＳ Ｐゴシック"/>
        <family val="3"/>
      </rPr>
      <t>3</t>
    </r>
    <r>
      <rPr>
        <b/>
        <sz val="11"/>
        <rFont val="ＭＳ Ｐゴシック"/>
        <family val="3"/>
      </rPr>
      <t xml:space="preserve"> + </t>
    </r>
    <r>
      <rPr>
        <b/>
        <sz val="14"/>
        <color indexed="10"/>
        <rFont val="ＭＳ Ｐゴシック"/>
        <family val="3"/>
      </rPr>
      <t>0.5</t>
    </r>
    <r>
      <rPr>
        <b/>
        <sz val="11"/>
        <rFont val="ＭＳ Ｐゴシック"/>
        <family val="3"/>
      </rPr>
      <t xml:space="preserve"> すなわち 3.5NM地点での高度は ****ft.</t>
    </r>
  </si>
  <si>
    <t>Temperature</t>
  </si>
  <si>
    <t>℃</t>
  </si>
  <si>
    <r>
      <t xml:space="preserve">HIGHT </t>
    </r>
    <r>
      <rPr>
        <b/>
        <sz val="11"/>
        <rFont val="ＭＳ Ｐゴシック"/>
        <family val="3"/>
      </rPr>
      <t>(気温補正)</t>
    </r>
  </si>
  <si>
    <t>* 気温補正は、ISA DEV 10℃ 4%として、計算されています。</t>
  </si>
  <si>
    <t>* 1 NM = 6,076.11 ft.で計算されています。</t>
  </si>
  <si>
    <r>
      <t>気温の補正が不要な場合、</t>
    </r>
    <r>
      <rPr>
        <b/>
        <sz val="11"/>
        <rFont val="ＭＳ Ｐゴシック"/>
        <family val="3"/>
      </rPr>
      <t>15℃</t>
    </r>
    <r>
      <rPr>
        <sz val="11"/>
        <rFont val="ＭＳ Ｐゴシック"/>
        <family val="3"/>
      </rPr>
      <t>を入力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</si>
</sst>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#,##0.00_);[Red]\(#,##0.00\)"/>
    <numFmt numFmtId="180" formatCode="#,##0_);[Red]\(#,##0\)"/>
    <numFmt numFmtId="181" formatCode="0.00_);[Red]\(0.00\)"/>
    <numFmt numFmtId="182" formatCode="0.0_);[Red]\(0.0\)"/>
    <numFmt numFmtId="183" formatCode="0_);[Red]\(0\)"/>
    <numFmt numFmtId="184" formatCode="0\ \f\t."/>
    <numFmt numFmtId="185" formatCode="#,##0_ "/>
    <numFmt numFmtId="186" formatCode="#,##0.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dotted"/>
      <right style="dotted"/>
      <top style="hair"/>
      <bottom style="hair"/>
    </border>
    <border>
      <left style="thin"/>
      <right style="double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2" borderId="8" xfId="0" applyNumberFormat="1" applyFill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7" fontId="0" fillId="2" borderId="10" xfId="0" applyNumberFormat="1" applyFill="1" applyBorder="1" applyAlignment="1">
      <alignment horizontal="center"/>
    </xf>
    <xf numFmtId="177" fontId="0" fillId="2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2" borderId="13" xfId="0" applyNumberFormat="1" applyFill="1" applyBorder="1" applyAlignment="1">
      <alignment horizontal="center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176" fontId="3" fillId="0" borderId="0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76" fontId="3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2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7" fontId="4" fillId="0" borderId="18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6" fontId="0" fillId="3" borderId="35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176" fontId="0" fillId="3" borderId="27" xfId="0" applyNumberFormat="1" applyFill="1" applyBorder="1" applyAlignment="1" applyProtection="1">
      <alignment horizontal="center"/>
      <protection locked="0"/>
    </xf>
    <xf numFmtId="177" fontId="0" fillId="3" borderId="3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2" fontId="5" fillId="3" borderId="4" xfId="0" applyNumberFormat="1" applyFont="1" applyFill="1" applyBorder="1" applyAlignment="1" applyProtection="1">
      <alignment vertical="center"/>
      <protection locked="0"/>
    </xf>
    <xf numFmtId="2" fontId="5" fillId="0" borderId="4" xfId="0" applyNumberFormat="1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1" fontId="5" fillId="3" borderId="4" xfId="0" applyNumberFormat="1" applyFont="1" applyFill="1" applyBorder="1" applyAlignment="1" applyProtection="1">
      <alignment vertical="center"/>
      <protection locked="0"/>
    </xf>
    <xf numFmtId="0" fontId="6" fillId="0" borderId="3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vertical="center"/>
    </xf>
    <xf numFmtId="1" fontId="5" fillId="3" borderId="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81" fontId="2" fillId="0" borderId="4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1" fontId="0" fillId="0" borderId="44" xfId="0" applyNumberForma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81" fontId="2" fillId="0" borderId="44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81" fontId="8" fillId="0" borderId="44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81" fontId="2" fillId="0" borderId="4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2" fontId="5" fillId="0" borderId="4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181" fontId="5" fillId="3" borderId="4" xfId="0" applyNumberFormat="1" applyFont="1" applyFill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vertical="center"/>
      <protection/>
    </xf>
    <xf numFmtId="177" fontId="0" fillId="3" borderId="27" xfId="0" applyNumberFormat="1" applyFill="1" applyBorder="1" applyAlignment="1" applyProtection="1">
      <alignment horizontal="center"/>
      <protection locked="0"/>
    </xf>
    <xf numFmtId="177" fontId="0" fillId="0" borderId="27" xfId="0" applyNumberForma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20" fontId="2" fillId="0" borderId="48" xfId="0" applyNumberFormat="1" applyFont="1" applyBorder="1" applyAlignment="1" quotePrefix="1">
      <alignment horizontal="center"/>
    </xf>
    <xf numFmtId="177" fontId="0" fillId="2" borderId="49" xfId="0" applyNumberFormat="1" applyFill="1" applyBorder="1" applyAlignment="1" applyProtection="1">
      <alignment horizontal="center"/>
      <protection/>
    </xf>
    <xf numFmtId="177" fontId="0" fillId="2" borderId="27" xfId="0" applyNumberFormat="1" applyFill="1" applyBorder="1" applyAlignment="1" applyProtection="1">
      <alignment horizontal="center"/>
      <protection/>
    </xf>
    <xf numFmtId="176" fontId="0" fillId="2" borderId="49" xfId="0" applyNumberFormat="1" applyFill="1" applyBorder="1" applyAlignment="1" applyProtection="1">
      <alignment horizontal="center"/>
      <protection/>
    </xf>
    <xf numFmtId="176" fontId="0" fillId="2" borderId="34" xfId="0" applyNumberFormat="1" applyFill="1" applyBorder="1" applyAlignment="1" applyProtection="1">
      <alignment horizontal="center"/>
      <protection/>
    </xf>
    <xf numFmtId="176" fontId="0" fillId="2" borderId="27" xfId="0" applyNumberFormat="1" applyFill="1" applyBorder="1" applyAlignment="1" applyProtection="1">
      <alignment horizontal="center"/>
      <protection/>
    </xf>
    <xf numFmtId="177" fontId="0" fillId="2" borderId="50" xfId="0" applyNumberFormat="1" applyFill="1" applyBorder="1" applyAlignment="1" applyProtection="1">
      <alignment horizontal="center"/>
      <protection/>
    </xf>
    <xf numFmtId="177" fontId="0" fillId="2" borderId="33" xfId="0" applyNumberForma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176" fontId="0" fillId="2" borderId="13" xfId="0" applyNumberFormat="1" applyFill="1" applyBorder="1" applyAlignment="1">
      <alignment horizontal="center"/>
    </xf>
    <xf numFmtId="0" fontId="4" fillId="0" borderId="51" xfId="0" applyFont="1" applyBorder="1" applyAlignment="1">
      <alignment/>
    </xf>
    <xf numFmtId="20" fontId="0" fillId="0" borderId="17" xfId="0" applyNumberFormat="1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4" fillId="0" borderId="52" xfId="0" applyFont="1" applyBorder="1" applyAlignment="1">
      <alignment/>
    </xf>
    <xf numFmtId="0" fontId="0" fillId="0" borderId="53" xfId="0" applyBorder="1" applyAlignment="1">
      <alignment horizontal="center"/>
    </xf>
    <xf numFmtId="0" fontId="2" fillId="3" borderId="54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177" fontId="2" fillId="0" borderId="33" xfId="0" applyNumberFormat="1" applyFont="1" applyBorder="1" applyAlignment="1">
      <alignment horizontal="center"/>
    </xf>
    <xf numFmtId="177" fontId="2" fillId="0" borderId="27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34" xfId="0" applyNumberFormat="1" applyFont="1" applyBorder="1" applyAlignment="1">
      <alignment horizontal="center"/>
    </xf>
    <xf numFmtId="177" fontId="7" fillId="0" borderId="27" xfId="0" applyNumberFormat="1" applyFont="1" applyBorder="1" applyAlignment="1">
      <alignment horizontal="center"/>
    </xf>
    <xf numFmtId="177" fontId="7" fillId="0" borderId="24" xfId="0" applyNumberFormat="1" applyFont="1" applyBorder="1" applyAlignment="1">
      <alignment horizontal="center"/>
    </xf>
    <xf numFmtId="177" fontId="4" fillId="2" borderId="55" xfId="0" applyNumberFormat="1" applyFont="1" applyFill="1" applyBorder="1" applyAlignment="1">
      <alignment horizontal="center"/>
    </xf>
    <xf numFmtId="177" fontId="4" fillId="2" borderId="23" xfId="0" applyNumberFormat="1" applyFont="1" applyFill="1" applyBorder="1" applyAlignment="1">
      <alignment horizontal="center"/>
    </xf>
    <xf numFmtId="177" fontId="7" fillId="2" borderId="23" xfId="0" applyNumberFormat="1" applyFont="1" applyFill="1" applyBorder="1" applyAlignment="1">
      <alignment horizontal="center"/>
    </xf>
    <xf numFmtId="177" fontId="4" fillId="2" borderId="16" xfId="0" applyNumberFormat="1" applyFont="1" applyFill="1" applyBorder="1" applyAlignment="1">
      <alignment horizontal="center"/>
    </xf>
    <xf numFmtId="177" fontId="4" fillId="2" borderId="49" xfId="0" applyNumberFormat="1" applyFont="1" applyFill="1" applyBorder="1" applyAlignment="1">
      <alignment horizontal="center"/>
    </xf>
    <xf numFmtId="177" fontId="4" fillId="2" borderId="27" xfId="0" applyNumberFormat="1" applyFont="1" applyFill="1" applyBorder="1" applyAlignment="1">
      <alignment horizontal="center"/>
    </xf>
    <xf numFmtId="177" fontId="7" fillId="2" borderId="27" xfId="0" applyNumberFormat="1" applyFont="1" applyFill="1" applyBorder="1" applyAlignment="1">
      <alignment horizontal="center"/>
    </xf>
    <xf numFmtId="177" fontId="4" fillId="2" borderId="28" xfId="0" applyNumberFormat="1" applyFont="1" applyFill="1" applyBorder="1" applyAlignment="1">
      <alignment horizontal="center"/>
    </xf>
    <xf numFmtId="177" fontId="4" fillId="2" borderId="56" xfId="0" applyNumberFormat="1" applyFont="1" applyFill="1" applyBorder="1" applyAlignment="1">
      <alignment horizontal="center"/>
    </xf>
    <xf numFmtId="177" fontId="4" fillId="2" borderId="24" xfId="0" applyNumberFormat="1" applyFont="1" applyFill="1" applyBorder="1" applyAlignment="1">
      <alignment horizontal="center"/>
    </xf>
    <xf numFmtId="177" fontId="6" fillId="2" borderId="4" xfId="0" applyNumberFormat="1" applyFont="1" applyFill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6" fillId="0" borderId="60" xfId="0" applyFont="1" applyBorder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58" xfId="0" applyFont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183" fontId="5" fillId="3" borderId="53" xfId="0" applyNumberFormat="1" applyFont="1" applyFill="1" applyBorder="1" applyAlignment="1" applyProtection="1">
      <alignment vertical="center"/>
      <protection locked="0"/>
    </xf>
    <xf numFmtId="183" fontId="5" fillId="3" borderId="63" xfId="0" applyNumberFormat="1" applyFont="1" applyFill="1" applyBorder="1" applyAlignment="1" applyProtection="1">
      <alignment vertical="center"/>
      <protection locked="0"/>
    </xf>
    <xf numFmtId="181" fontId="6" fillId="2" borderId="53" xfId="0" applyNumberFormat="1" applyFont="1" applyFill="1" applyBorder="1" applyAlignment="1" applyProtection="1">
      <alignment vertical="center"/>
      <protection/>
    </xf>
    <xf numFmtId="181" fontId="6" fillId="2" borderId="4" xfId="0" applyNumberFormat="1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178" fontId="6" fillId="2" borderId="63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" fontId="6" fillId="2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3" borderId="37" xfId="0" applyNumberFormat="1" applyFont="1" applyFill="1" applyBorder="1" applyAlignment="1" applyProtection="1">
      <alignment vertical="center"/>
      <protection locked="0"/>
    </xf>
    <xf numFmtId="177" fontId="5" fillId="3" borderId="3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1" fontId="5" fillId="3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6" fontId="6" fillId="2" borderId="4" xfId="0" applyNumberFormat="1" applyFont="1" applyFill="1" applyBorder="1" applyAlignment="1" applyProtection="1">
      <alignment vertical="center"/>
      <protection/>
    </xf>
    <xf numFmtId="186" fontId="6" fillId="2" borderId="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65" xfId="0" applyFont="1" applyBorder="1" applyAlignment="1" applyProtection="1">
      <alignment horizontal="center" vertical="center"/>
      <protection/>
    </xf>
    <xf numFmtId="183" fontId="10" fillId="2" borderId="0" xfId="0" applyNumberFormat="1" applyFont="1" applyFill="1" applyBorder="1" applyAlignment="1" applyProtection="1">
      <alignment horizontal="center" vertical="center"/>
      <protection/>
    </xf>
    <xf numFmtId="183" fontId="10" fillId="2" borderId="23" xfId="0" applyNumberFormat="1" applyFont="1" applyFill="1" applyBorder="1" applyAlignment="1" applyProtection="1">
      <alignment horizontal="center" vertical="center"/>
      <protection/>
    </xf>
    <xf numFmtId="183" fontId="10" fillId="2" borderId="16" xfId="0" applyNumberFormat="1" applyFont="1" applyFill="1" applyBorder="1" applyAlignment="1" applyProtection="1">
      <alignment horizontal="center" vertical="center"/>
      <protection/>
    </xf>
    <xf numFmtId="183" fontId="10" fillId="2" borderId="26" xfId="0" applyNumberFormat="1" applyFont="1" applyFill="1" applyBorder="1" applyAlignment="1" applyProtection="1">
      <alignment horizontal="center" vertical="center"/>
      <protection/>
    </xf>
    <xf numFmtId="183" fontId="10" fillId="2" borderId="27" xfId="0" applyNumberFormat="1" applyFont="1" applyFill="1" applyBorder="1" applyAlignment="1" applyProtection="1">
      <alignment horizontal="center" vertical="center"/>
      <protection/>
    </xf>
    <xf numFmtId="183" fontId="10" fillId="2" borderId="28" xfId="0" applyNumberFormat="1" applyFont="1" applyFill="1" applyBorder="1" applyAlignment="1" applyProtection="1">
      <alignment horizontal="center" vertical="center"/>
      <protection/>
    </xf>
    <xf numFmtId="183" fontId="10" fillId="2" borderId="17" xfId="0" applyNumberFormat="1" applyFont="1" applyFill="1" applyBorder="1" applyAlignment="1" applyProtection="1">
      <alignment horizontal="center" vertical="center"/>
      <protection/>
    </xf>
    <xf numFmtId="183" fontId="10" fillId="2" borderId="24" xfId="0" applyNumberFormat="1" applyFont="1" applyFill="1" applyBorder="1" applyAlignment="1" applyProtection="1">
      <alignment horizontal="center" vertical="center"/>
      <protection/>
    </xf>
    <xf numFmtId="183" fontId="10" fillId="2" borderId="18" xfId="0" applyNumberFormat="1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178" fontId="14" fillId="0" borderId="66" xfId="0" applyNumberFormat="1" applyFont="1" applyBorder="1" applyAlignment="1" applyProtection="1">
      <alignment horizontal="center" vertical="center"/>
      <protection/>
    </xf>
    <xf numFmtId="178" fontId="14" fillId="0" borderId="67" xfId="0" applyNumberFormat="1" applyFont="1" applyBorder="1" applyAlignment="1" applyProtection="1">
      <alignment horizontal="center" vertical="center"/>
      <protection/>
    </xf>
    <xf numFmtId="178" fontId="14" fillId="0" borderId="6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80" fontId="5" fillId="3" borderId="4" xfId="0" applyNumberFormat="1" applyFont="1" applyFill="1" applyBorder="1" applyAlignment="1" applyProtection="1">
      <alignment vertical="center"/>
      <protection locked="0"/>
    </xf>
    <xf numFmtId="180" fontId="6" fillId="2" borderId="4" xfId="0" applyNumberFormat="1" applyFont="1" applyFill="1" applyBorder="1" applyAlignment="1" applyProtection="1">
      <alignment vertical="center"/>
      <protection/>
    </xf>
    <xf numFmtId="183" fontId="6" fillId="2" borderId="4" xfId="0" applyNumberFormat="1" applyFont="1" applyFill="1" applyBorder="1" applyAlignment="1" applyProtection="1">
      <alignment vertical="center"/>
      <protection/>
    </xf>
    <xf numFmtId="180" fontId="0" fillId="0" borderId="0" xfId="0" applyNumberFormat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10" fillId="4" borderId="7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4" borderId="70" xfId="0" applyFont="1" applyFill="1" applyBorder="1" applyAlignment="1" applyProtection="1">
      <alignment horizontal="center" vertical="center"/>
      <protection/>
    </xf>
    <xf numFmtId="0" fontId="10" fillId="4" borderId="71" xfId="0" applyFont="1" applyFill="1" applyBorder="1" applyAlignment="1" applyProtection="1">
      <alignment horizontal="center" vertical="center"/>
      <protection/>
    </xf>
    <xf numFmtId="0" fontId="10" fillId="4" borderId="7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center" vertical="center" textRotation="90" shrinkToFit="1"/>
    </xf>
    <xf numFmtId="0" fontId="2" fillId="0" borderId="19" xfId="0" applyFont="1" applyBorder="1" applyAlignment="1">
      <alignment horizontal="center" vertical="center" textRotation="90" shrinkToFit="1"/>
    </xf>
    <xf numFmtId="0" fontId="2" fillId="0" borderId="20" xfId="0" applyFont="1" applyBorder="1" applyAlignment="1">
      <alignment horizontal="center" vertical="center" textRotation="90" shrinkToFit="1"/>
    </xf>
    <xf numFmtId="1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7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2" fontId="6" fillId="3" borderId="4" xfId="0" applyNumberFormat="1" applyFont="1" applyFill="1" applyBorder="1" applyAlignment="1" applyProtection="1">
      <alignment horizontal="center" vertical="center"/>
      <protection locked="0"/>
    </xf>
    <xf numFmtId="1" fontId="6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74" xfId="0" applyBorder="1" applyAlignment="1">
      <alignment horizontal="center"/>
    </xf>
    <xf numFmtId="0" fontId="0" fillId="0" borderId="29" xfId="0" applyBorder="1" applyAlignment="1">
      <alignment horizontal="center"/>
    </xf>
    <xf numFmtId="184" fontId="0" fillId="3" borderId="75" xfId="0" applyNumberFormat="1" applyFont="1" applyFill="1" applyBorder="1" applyAlignment="1" applyProtection="1">
      <alignment horizontal="center"/>
      <protection locked="0"/>
    </xf>
    <xf numFmtId="184" fontId="0" fillId="3" borderId="76" xfId="0" applyNumberFormat="1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0" fillId="0" borderId="11" xfId="0" applyBorder="1" applyAlignment="1">
      <alignment vertical="center" textRotation="9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showGridLines="0" showRowColHeaders="0" tabSelected="1" workbookViewId="0" topLeftCell="A1">
      <selection activeCell="D6" sqref="D6"/>
    </sheetView>
  </sheetViews>
  <sheetFormatPr defaultColWidth="9.00390625" defaultRowHeight="13.5"/>
  <cols>
    <col min="1" max="1" width="2.75390625" style="52" customWidth="1"/>
    <col min="2" max="3" width="9.00390625" style="52" customWidth="1"/>
    <col min="4" max="4" width="11.125" style="52" bestFit="1" customWidth="1"/>
    <col min="5" max="5" width="0.6171875" style="52" customWidth="1"/>
    <col min="6" max="6" width="9.00390625" style="52" customWidth="1"/>
    <col min="7" max="7" width="2.50390625" style="53" customWidth="1"/>
    <col min="8" max="8" width="5.375" style="52" customWidth="1"/>
    <col min="9" max="16384" width="9.00390625" style="52" customWidth="1"/>
  </cols>
  <sheetData>
    <row r="1" ht="6.75" customHeight="1" thickBot="1"/>
    <row r="2" spans="2:6" ht="27" customHeight="1" thickBot="1">
      <c r="B2" s="199" t="s">
        <v>23</v>
      </c>
      <c r="C2" s="200"/>
      <c r="D2" s="200"/>
      <c r="E2" s="200"/>
      <c r="F2" s="201"/>
    </row>
    <row r="3" ht="10.5" customHeight="1"/>
    <row r="4" spans="2:7" ht="24" customHeight="1">
      <c r="B4" s="54" t="s">
        <v>17</v>
      </c>
      <c r="C4" s="55"/>
      <c r="D4" s="56">
        <v>3</v>
      </c>
      <c r="E4" s="57"/>
      <c r="F4" s="58" t="s">
        <v>24</v>
      </c>
      <c r="G4" s="52"/>
    </row>
    <row r="5" spans="2:7" ht="24" customHeight="1">
      <c r="B5" s="54" t="s">
        <v>18</v>
      </c>
      <c r="C5" s="55"/>
      <c r="D5" s="59">
        <v>1800</v>
      </c>
      <c r="E5" s="55"/>
      <c r="F5" s="58" t="s">
        <v>25</v>
      </c>
      <c r="G5" s="52"/>
    </row>
    <row r="6" spans="2:9" ht="24" customHeight="1">
      <c r="B6" s="54" t="s">
        <v>19</v>
      </c>
      <c r="C6" s="55"/>
      <c r="D6" s="59">
        <v>256</v>
      </c>
      <c r="E6" s="55"/>
      <c r="F6" s="58" t="s">
        <v>25</v>
      </c>
      <c r="G6" s="52"/>
      <c r="H6" s="64"/>
      <c r="I6" s="52" t="s">
        <v>30</v>
      </c>
    </row>
    <row r="7" spans="2:7" ht="24" customHeight="1">
      <c r="B7" s="54" t="s">
        <v>45</v>
      </c>
      <c r="C7" s="55"/>
      <c r="D7" s="59">
        <v>1200</v>
      </c>
      <c r="E7" s="55"/>
      <c r="F7" s="58" t="s">
        <v>25</v>
      </c>
      <c r="G7" s="52"/>
    </row>
    <row r="8" spans="2:8" ht="24" customHeight="1">
      <c r="B8" s="54" t="s">
        <v>96</v>
      </c>
      <c r="C8" s="55"/>
      <c r="D8" s="59">
        <v>25</v>
      </c>
      <c r="E8" s="55"/>
      <c r="F8" s="58" t="s">
        <v>97</v>
      </c>
      <c r="G8" s="52"/>
      <c r="H8" s="52" t="s">
        <v>101</v>
      </c>
    </row>
    <row r="9" spans="2:9" ht="24" customHeight="1">
      <c r="B9" s="60" t="s">
        <v>20</v>
      </c>
      <c r="C9" s="61"/>
      <c r="D9" s="156">
        <f>ROUND((((D5-D6)+(D5-D6)*(D8-15)*0.004)/TAN(RADIANS(D4))-D7)/6076.11,2)</f>
        <v>4.85</v>
      </c>
      <c r="E9" s="61"/>
      <c r="F9" s="62" t="s">
        <v>26</v>
      </c>
      <c r="G9" s="52"/>
      <c r="H9" s="163"/>
      <c r="I9" s="52" t="s">
        <v>31</v>
      </c>
    </row>
    <row r="10" spans="2:7" ht="24" customHeight="1">
      <c r="B10" s="54" t="s">
        <v>27</v>
      </c>
      <c r="C10" s="55"/>
      <c r="D10" s="59">
        <v>130</v>
      </c>
      <c r="E10" s="63"/>
      <c r="F10" s="58" t="s">
        <v>28</v>
      </c>
      <c r="G10" s="52"/>
    </row>
    <row r="11" spans="2:7" ht="27.75" customHeight="1">
      <c r="B11" s="60" t="s">
        <v>21</v>
      </c>
      <c r="C11" s="61"/>
      <c r="D11" s="156">
        <f>IF(D10=0,0,ROUND(D9/D10*3600,0))</f>
        <v>134</v>
      </c>
      <c r="E11" s="61"/>
      <c r="F11" s="62" t="s">
        <v>29</v>
      </c>
      <c r="G11" s="52"/>
    </row>
    <row r="12" spans="2:7" ht="27.75" customHeight="1">
      <c r="B12" s="60" t="s">
        <v>50</v>
      </c>
      <c r="C12" s="61"/>
      <c r="D12" s="157">
        <f>(D$10/60*6076.11)*(TAN(RADIANS(D$4)))</f>
        <v>689.9434355222056</v>
      </c>
      <c r="E12" s="61"/>
      <c r="F12" s="62" t="s">
        <v>5</v>
      </c>
      <c r="G12" s="52"/>
    </row>
    <row r="13" ht="15" customHeight="1">
      <c r="B13" s="52" t="s">
        <v>100</v>
      </c>
    </row>
    <row r="14" ht="15" customHeight="1">
      <c r="B14" s="52" t="s">
        <v>99</v>
      </c>
    </row>
    <row r="15" ht="23.25" customHeight="1">
      <c r="B15" s="162" t="s">
        <v>63</v>
      </c>
    </row>
    <row r="16" spans="2:9" ht="98.25" customHeight="1">
      <c r="B16" s="202" t="s">
        <v>64</v>
      </c>
      <c r="C16" s="202"/>
      <c r="D16" s="202"/>
      <c r="E16" s="202"/>
      <c r="F16" s="202"/>
      <c r="G16" s="202"/>
      <c r="H16" s="202"/>
      <c r="I16" s="202"/>
    </row>
  </sheetData>
  <sheetProtection/>
  <mergeCells count="2">
    <mergeCell ref="B2:F2"/>
    <mergeCell ref="B16:I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C26"/>
  <sheetViews>
    <sheetView showGridLines="0" showRowColHeaders="0" workbookViewId="0" topLeftCell="A1">
      <selection activeCell="C6" sqref="C6"/>
    </sheetView>
  </sheetViews>
  <sheetFormatPr defaultColWidth="9.00390625" defaultRowHeight="13.5"/>
  <cols>
    <col min="1" max="1" width="2.00390625" style="0" customWidth="1"/>
    <col min="2" max="2" width="3.50390625" style="0" customWidth="1"/>
    <col min="3" max="3" width="4.375" style="0" customWidth="1"/>
    <col min="4" max="29" width="4.625" style="0" customWidth="1"/>
  </cols>
  <sheetData>
    <row r="2" ht="13.5">
      <c r="E2" t="s">
        <v>12</v>
      </c>
    </row>
    <row r="3" ht="9" customHeight="1" thickBot="1"/>
    <row r="4" spans="4:29" ht="14.25" thickBot="1">
      <c r="D4" s="232" t="s">
        <v>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/>
    </row>
    <row r="5" spans="3:29" s="1" customFormat="1" ht="14.25" thickBot="1">
      <c r="C5" s="32"/>
      <c r="D5" s="3">
        <v>500</v>
      </c>
      <c r="E5" s="25">
        <v>600</v>
      </c>
      <c r="F5" s="25">
        <v>700</v>
      </c>
      <c r="G5" s="25">
        <v>800</v>
      </c>
      <c r="H5" s="25">
        <v>900</v>
      </c>
      <c r="I5" s="25">
        <v>1000</v>
      </c>
      <c r="J5" s="25">
        <v>1100</v>
      </c>
      <c r="K5" s="25">
        <v>1200</v>
      </c>
      <c r="L5" s="25">
        <v>1300</v>
      </c>
      <c r="M5" s="25">
        <v>1400</v>
      </c>
      <c r="N5" s="25">
        <v>1500</v>
      </c>
      <c r="O5" s="25">
        <v>1600</v>
      </c>
      <c r="P5" s="25">
        <v>1700</v>
      </c>
      <c r="Q5" s="25">
        <v>1800</v>
      </c>
      <c r="R5" s="25">
        <v>1900</v>
      </c>
      <c r="S5" s="25">
        <v>2000</v>
      </c>
      <c r="T5" s="25">
        <v>2100</v>
      </c>
      <c r="U5" s="25">
        <v>2200</v>
      </c>
      <c r="V5" s="25">
        <v>2300</v>
      </c>
      <c r="W5" s="25">
        <v>2400</v>
      </c>
      <c r="X5" s="25">
        <v>2500</v>
      </c>
      <c r="Y5" s="25">
        <v>2600</v>
      </c>
      <c r="Z5" s="25">
        <v>2700</v>
      </c>
      <c r="AA5" s="25">
        <v>2800</v>
      </c>
      <c r="AB5" s="25">
        <v>2900</v>
      </c>
      <c r="AC5" s="24">
        <v>3000</v>
      </c>
    </row>
    <row r="6" spans="2:29" ht="13.5">
      <c r="B6" s="235" t="s">
        <v>10</v>
      </c>
      <c r="C6" s="22">
        <v>300</v>
      </c>
      <c r="D6" s="18">
        <f aca="true" t="shared" si="0" ref="D6:D22">D$5/($C6*6076.11/60)*100</f>
        <v>1.645789822764894</v>
      </c>
      <c r="E6" s="26">
        <f aca="true" t="shared" si="1" ref="E6:T21">E$5/($C6*6076.11/60)*100</f>
        <v>1.974947787317873</v>
      </c>
      <c r="F6" s="26">
        <f t="shared" si="1"/>
        <v>2.3041057518708516</v>
      </c>
      <c r="G6" s="26">
        <f t="shared" si="1"/>
        <v>2.6332637164238304</v>
      </c>
      <c r="H6" s="26">
        <f t="shared" si="1"/>
        <v>2.962421680976809</v>
      </c>
      <c r="I6" s="26">
        <f t="shared" si="1"/>
        <v>3.291579645529788</v>
      </c>
      <c r="J6" s="26">
        <f t="shared" si="1"/>
        <v>3.6207376100827666</v>
      </c>
      <c r="K6" s="26">
        <f t="shared" si="1"/>
        <v>3.949895574635746</v>
      </c>
      <c r="L6" s="26">
        <f t="shared" si="1"/>
        <v>4.279053539188724</v>
      </c>
      <c r="M6" s="26">
        <f t="shared" si="1"/>
        <v>4.608211503741703</v>
      </c>
      <c r="N6" s="26">
        <f t="shared" si="1"/>
        <v>4.937369468294682</v>
      </c>
      <c r="O6" s="26">
        <f t="shared" si="1"/>
        <v>5.266527432847661</v>
      </c>
      <c r="P6" s="26">
        <f t="shared" si="1"/>
        <v>5.59568539740064</v>
      </c>
      <c r="Q6" s="26">
        <f t="shared" si="1"/>
        <v>5.924843361953618</v>
      </c>
      <c r="R6" s="26">
        <f t="shared" si="1"/>
        <v>6.2540013265065975</v>
      </c>
      <c r="S6" s="26">
        <f t="shared" si="1"/>
        <v>6.583159291059576</v>
      </c>
      <c r="T6" s="26">
        <f t="shared" si="1"/>
        <v>6.912317255612555</v>
      </c>
      <c r="U6" s="26">
        <f aca="true" t="shared" si="2" ref="U6:AC21">U$5/($C6*6076.11/60)*100</f>
        <v>7.241475220165533</v>
      </c>
      <c r="V6" s="26">
        <f t="shared" si="2"/>
        <v>7.570633184718513</v>
      </c>
      <c r="W6" s="26">
        <f t="shared" si="2"/>
        <v>7.899791149271492</v>
      </c>
      <c r="X6" s="26">
        <f t="shared" si="2"/>
        <v>8.22894911382447</v>
      </c>
      <c r="Y6" s="26">
        <f t="shared" si="2"/>
        <v>8.558107078377448</v>
      </c>
      <c r="Z6" s="26">
        <f t="shared" si="2"/>
        <v>8.887265042930428</v>
      </c>
      <c r="AA6" s="26">
        <f t="shared" si="2"/>
        <v>9.216423007483407</v>
      </c>
      <c r="AB6" s="26">
        <f t="shared" si="2"/>
        <v>9.545580972036385</v>
      </c>
      <c r="AC6" s="19">
        <f t="shared" si="2"/>
        <v>9.874738936589363</v>
      </c>
    </row>
    <row r="7" spans="2:29" ht="13.5">
      <c r="B7" s="236"/>
      <c r="C7" s="28">
        <v>290</v>
      </c>
      <c r="D7" s="29">
        <f t="shared" si="0"/>
        <v>1.7025411959636836</v>
      </c>
      <c r="E7" s="30">
        <f t="shared" si="1"/>
        <v>2.04304943515642</v>
      </c>
      <c r="F7" s="30">
        <f t="shared" si="1"/>
        <v>2.383557674349157</v>
      </c>
      <c r="G7" s="30">
        <f t="shared" si="1"/>
        <v>2.7240659135418936</v>
      </c>
      <c r="H7" s="30">
        <f t="shared" si="1"/>
        <v>3.06457415273463</v>
      </c>
      <c r="I7" s="30">
        <f t="shared" si="1"/>
        <v>3.405082391927367</v>
      </c>
      <c r="J7" s="30">
        <f t="shared" si="1"/>
        <v>3.745590631120104</v>
      </c>
      <c r="K7" s="30">
        <f t="shared" si="1"/>
        <v>4.08609887031284</v>
      </c>
      <c r="L7" s="30">
        <f t="shared" si="1"/>
        <v>4.426607109505578</v>
      </c>
      <c r="M7" s="30">
        <f t="shared" si="1"/>
        <v>4.767115348698314</v>
      </c>
      <c r="N7" s="30">
        <f t="shared" si="1"/>
        <v>5.107623587891051</v>
      </c>
      <c r="O7" s="30">
        <f t="shared" si="1"/>
        <v>5.448131827083787</v>
      </c>
      <c r="P7" s="30">
        <f t="shared" si="1"/>
        <v>5.788640066276525</v>
      </c>
      <c r="Q7" s="30">
        <f t="shared" si="1"/>
        <v>6.12914830546926</v>
      </c>
      <c r="R7" s="30">
        <f t="shared" si="1"/>
        <v>6.469656544661998</v>
      </c>
      <c r="S7" s="30">
        <f t="shared" si="1"/>
        <v>6.810164783854734</v>
      </c>
      <c r="T7" s="30">
        <f t="shared" si="1"/>
        <v>7.150673023047471</v>
      </c>
      <c r="U7" s="30">
        <f t="shared" si="2"/>
        <v>7.491181262240208</v>
      </c>
      <c r="V7" s="30">
        <f t="shared" si="2"/>
        <v>7.831689501432944</v>
      </c>
      <c r="W7" s="30">
        <f t="shared" si="2"/>
        <v>8.17219774062568</v>
      </c>
      <c r="X7" s="30">
        <f t="shared" si="2"/>
        <v>8.512705979818417</v>
      </c>
      <c r="Y7" s="30">
        <f t="shared" si="2"/>
        <v>8.853214219011155</v>
      </c>
      <c r="Z7" s="30">
        <f t="shared" si="2"/>
        <v>9.193722458203892</v>
      </c>
      <c r="AA7" s="30">
        <f t="shared" si="2"/>
        <v>9.534230697396628</v>
      </c>
      <c r="AB7" s="30">
        <f t="shared" si="2"/>
        <v>9.874738936589363</v>
      </c>
      <c r="AC7" s="31">
        <f t="shared" si="2"/>
        <v>10.215247175782102</v>
      </c>
    </row>
    <row r="8" spans="2:29" ht="13.5">
      <c r="B8" s="236"/>
      <c r="C8" s="28">
        <v>280</v>
      </c>
      <c r="D8" s="29">
        <f t="shared" si="0"/>
        <v>1.7633462386766723</v>
      </c>
      <c r="E8" s="30">
        <f t="shared" si="1"/>
        <v>2.1160154864120067</v>
      </c>
      <c r="F8" s="30">
        <f t="shared" si="1"/>
        <v>2.4686847341473412</v>
      </c>
      <c r="G8" s="30">
        <f t="shared" si="1"/>
        <v>2.8213539818826754</v>
      </c>
      <c r="H8" s="30">
        <f t="shared" si="1"/>
        <v>3.17402322961801</v>
      </c>
      <c r="I8" s="30">
        <f t="shared" si="1"/>
        <v>3.5266924773533446</v>
      </c>
      <c r="J8" s="30">
        <f t="shared" si="1"/>
        <v>3.879361725088679</v>
      </c>
      <c r="K8" s="30">
        <f t="shared" si="1"/>
        <v>4.232030972824013</v>
      </c>
      <c r="L8" s="30">
        <f t="shared" si="1"/>
        <v>4.5847002205593474</v>
      </c>
      <c r="M8" s="30">
        <f t="shared" si="1"/>
        <v>4.9373694682946825</v>
      </c>
      <c r="N8" s="30">
        <f t="shared" si="1"/>
        <v>5.290038716030017</v>
      </c>
      <c r="O8" s="30">
        <f t="shared" si="1"/>
        <v>5.642707963765351</v>
      </c>
      <c r="P8" s="30">
        <f t="shared" si="1"/>
        <v>5.995377211500686</v>
      </c>
      <c r="Q8" s="30">
        <f t="shared" si="1"/>
        <v>6.34804645923602</v>
      </c>
      <c r="R8" s="30">
        <f t="shared" si="1"/>
        <v>6.700715706971355</v>
      </c>
      <c r="S8" s="30">
        <f t="shared" si="1"/>
        <v>7.053384954706689</v>
      </c>
      <c r="T8" s="30">
        <f t="shared" si="1"/>
        <v>7.406054202442023</v>
      </c>
      <c r="U8" s="30">
        <f t="shared" si="2"/>
        <v>7.758723450177358</v>
      </c>
      <c r="V8" s="30">
        <f t="shared" si="2"/>
        <v>8.111392697912692</v>
      </c>
      <c r="W8" s="30">
        <f t="shared" si="2"/>
        <v>8.464061945648027</v>
      </c>
      <c r="X8" s="30">
        <f t="shared" si="2"/>
        <v>8.816731193383362</v>
      </c>
      <c r="Y8" s="30">
        <f t="shared" si="2"/>
        <v>9.169400441118695</v>
      </c>
      <c r="Z8" s="30">
        <f t="shared" si="2"/>
        <v>9.52206968885403</v>
      </c>
      <c r="AA8" s="30">
        <f t="shared" si="2"/>
        <v>9.874738936589365</v>
      </c>
      <c r="AB8" s="30">
        <f t="shared" si="2"/>
        <v>10.227408184324698</v>
      </c>
      <c r="AC8" s="31">
        <f t="shared" si="2"/>
        <v>10.580077432060033</v>
      </c>
    </row>
    <row r="9" spans="2:29" ht="13.5">
      <c r="B9" s="236"/>
      <c r="C9" s="28">
        <v>270</v>
      </c>
      <c r="D9" s="29">
        <f t="shared" si="0"/>
        <v>1.8286553586276602</v>
      </c>
      <c r="E9" s="30">
        <f t="shared" si="1"/>
        <v>2.1943864303531924</v>
      </c>
      <c r="F9" s="30">
        <f t="shared" si="1"/>
        <v>2.560117502078724</v>
      </c>
      <c r="G9" s="30">
        <f t="shared" si="1"/>
        <v>2.9258485738042563</v>
      </c>
      <c r="H9" s="30">
        <f t="shared" si="1"/>
        <v>3.291579645529788</v>
      </c>
      <c r="I9" s="30">
        <f t="shared" si="1"/>
        <v>3.6573107172553203</v>
      </c>
      <c r="J9" s="30">
        <f t="shared" si="1"/>
        <v>4.023041788980852</v>
      </c>
      <c r="K9" s="30">
        <f t="shared" si="1"/>
        <v>4.388772860706385</v>
      </c>
      <c r="L9" s="30">
        <f t="shared" si="1"/>
        <v>4.754503932431916</v>
      </c>
      <c r="M9" s="30">
        <f t="shared" si="1"/>
        <v>5.120235004157448</v>
      </c>
      <c r="N9" s="30">
        <f t="shared" si="1"/>
        <v>5.48596607588298</v>
      </c>
      <c r="O9" s="30">
        <f t="shared" si="1"/>
        <v>5.851697147608513</v>
      </c>
      <c r="P9" s="30">
        <f t="shared" si="1"/>
        <v>6.217428219334044</v>
      </c>
      <c r="Q9" s="30">
        <f t="shared" si="1"/>
        <v>6.583159291059576</v>
      </c>
      <c r="R9" s="30">
        <f t="shared" si="1"/>
        <v>6.948890362785108</v>
      </c>
      <c r="S9" s="30">
        <f t="shared" si="1"/>
        <v>7.314621434510641</v>
      </c>
      <c r="T9" s="30">
        <f t="shared" si="1"/>
        <v>7.680352506236172</v>
      </c>
      <c r="U9" s="30">
        <f t="shared" si="2"/>
        <v>8.046083577961705</v>
      </c>
      <c r="V9" s="30">
        <f t="shared" si="2"/>
        <v>8.411814649687237</v>
      </c>
      <c r="W9" s="30">
        <f t="shared" si="2"/>
        <v>8.77754572141277</v>
      </c>
      <c r="X9" s="30">
        <f t="shared" si="2"/>
        <v>9.1432767931383</v>
      </c>
      <c r="Y9" s="30">
        <f t="shared" si="2"/>
        <v>9.509007864863833</v>
      </c>
      <c r="Z9" s="30">
        <f t="shared" si="2"/>
        <v>9.874738936589363</v>
      </c>
      <c r="AA9" s="30">
        <f t="shared" si="2"/>
        <v>10.240470008314896</v>
      </c>
      <c r="AB9" s="30">
        <f t="shared" si="2"/>
        <v>10.606201080040428</v>
      </c>
      <c r="AC9" s="31">
        <f t="shared" si="2"/>
        <v>10.97193215176596</v>
      </c>
    </row>
    <row r="10" spans="2:29" ht="13.5">
      <c r="B10" s="236"/>
      <c r="C10" s="28">
        <v>260</v>
      </c>
      <c r="D10" s="29">
        <f t="shared" si="0"/>
        <v>1.8989882570364163</v>
      </c>
      <c r="E10" s="30">
        <f t="shared" si="1"/>
        <v>2.2787859084436994</v>
      </c>
      <c r="F10" s="30">
        <f t="shared" si="1"/>
        <v>2.6585835598509826</v>
      </c>
      <c r="G10" s="30">
        <f t="shared" si="1"/>
        <v>3.038381211258266</v>
      </c>
      <c r="H10" s="30">
        <f t="shared" si="1"/>
        <v>3.41817886266555</v>
      </c>
      <c r="I10" s="30">
        <f t="shared" si="1"/>
        <v>3.7979765140728325</v>
      </c>
      <c r="J10" s="30">
        <f t="shared" si="1"/>
        <v>4.177774165480116</v>
      </c>
      <c r="K10" s="30">
        <f t="shared" si="1"/>
        <v>4.557571816887399</v>
      </c>
      <c r="L10" s="30">
        <f t="shared" si="1"/>
        <v>4.9373694682946825</v>
      </c>
      <c r="M10" s="30">
        <f t="shared" si="1"/>
        <v>5.317167119701965</v>
      </c>
      <c r="N10" s="30">
        <f t="shared" si="1"/>
        <v>5.696964771109249</v>
      </c>
      <c r="O10" s="30">
        <f t="shared" si="1"/>
        <v>6.076762422516532</v>
      </c>
      <c r="P10" s="30">
        <f t="shared" si="1"/>
        <v>6.456560073923816</v>
      </c>
      <c r="Q10" s="30">
        <f t="shared" si="1"/>
        <v>6.8363577253311</v>
      </c>
      <c r="R10" s="30">
        <f t="shared" si="1"/>
        <v>7.216155376738382</v>
      </c>
      <c r="S10" s="30">
        <f t="shared" si="1"/>
        <v>7.595953028145665</v>
      </c>
      <c r="T10" s="30">
        <f t="shared" si="1"/>
        <v>7.975750679552948</v>
      </c>
      <c r="U10" s="30">
        <f t="shared" si="2"/>
        <v>8.355548330960232</v>
      </c>
      <c r="V10" s="30">
        <f t="shared" si="2"/>
        <v>8.735345982367516</v>
      </c>
      <c r="W10" s="30">
        <f t="shared" si="2"/>
        <v>9.115143633774798</v>
      </c>
      <c r="X10" s="30">
        <f t="shared" si="2"/>
        <v>9.494941285182081</v>
      </c>
      <c r="Y10" s="30">
        <f t="shared" si="2"/>
        <v>9.874738936589365</v>
      </c>
      <c r="Z10" s="30">
        <f t="shared" si="2"/>
        <v>10.254536587996647</v>
      </c>
      <c r="AA10" s="30">
        <f t="shared" si="2"/>
        <v>10.63433423940393</v>
      </c>
      <c r="AB10" s="30">
        <f t="shared" si="2"/>
        <v>11.014131890811214</v>
      </c>
      <c r="AC10" s="31">
        <f t="shared" si="2"/>
        <v>11.393929542218498</v>
      </c>
    </row>
    <row r="11" spans="2:29" ht="13.5">
      <c r="B11" s="236"/>
      <c r="C11" s="28">
        <v>250</v>
      </c>
      <c r="D11" s="29">
        <f t="shared" si="0"/>
        <v>1.974947787317873</v>
      </c>
      <c r="E11" s="30">
        <f t="shared" si="1"/>
        <v>2.369937344781447</v>
      </c>
      <c r="F11" s="30">
        <f t="shared" si="1"/>
        <v>2.764926902245022</v>
      </c>
      <c r="G11" s="30">
        <f t="shared" si="1"/>
        <v>3.1599164597085965</v>
      </c>
      <c r="H11" s="30">
        <f t="shared" si="1"/>
        <v>3.5549060171721707</v>
      </c>
      <c r="I11" s="30">
        <f t="shared" si="1"/>
        <v>3.949895574635746</v>
      </c>
      <c r="J11" s="30">
        <f t="shared" si="1"/>
        <v>4.3448851320993205</v>
      </c>
      <c r="K11" s="30">
        <f t="shared" si="1"/>
        <v>4.739874689562894</v>
      </c>
      <c r="L11" s="30">
        <f t="shared" si="1"/>
        <v>5.13486424702647</v>
      </c>
      <c r="M11" s="30">
        <f t="shared" si="1"/>
        <v>5.529853804490044</v>
      </c>
      <c r="N11" s="30">
        <f t="shared" si="1"/>
        <v>5.924843361953618</v>
      </c>
      <c r="O11" s="30">
        <f t="shared" si="1"/>
        <v>6.319832919417193</v>
      </c>
      <c r="P11" s="30">
        <f t="shared" si="1"/>
        <v>6.714822476880768</v>
      </c>
      <c r="Q11" s="30">
        <f t="shared" si="1"/>
        <v>7.109812034344341</v>
      </c>
      <c r="R11" s="30">
        <f t="shared" si="1"/>
        <v>7.504801591807916</v>
      </c>
      <c r="S11" s="30">
        <f t="shared" si="1"/>
        <v>7.899791149271492</v>
      </c>
      <c r="T11" s="30">
        <f t="shared" si="1"/>
        <v>8.294780706735065</v>
      </c>
      <c r="U11" s="30">
        <f t="shared" si="2"/>
        <v>8.689770264198641</v>
      </c>
      <c r="V11" s="30">
        <f t="shared" si="2"/>
        <v>9.084759821662216</v>
      </c>
      <c r="W11" s="30">
        <f t="shared" si="2"/>
        <v>9.479749379125789</v>
      </c>
      <c r="X11" s="30">
        <f t="shared" si="2"/>
        <v>9.874738936589363</v>
      </c>
      <c r="Y11" s="30">
        <f t="shared" si="2"/>
        <v>10.26972849405294</v>
      </c>
      <c r="Z11" s="30">
        <f t="shared" si="2"/>
        <v>10.664718051516513</v>
      </c>
      <c r="AA11" s="30">
        <f t="shared" si="2"/>
        <v>11.059707608980087</v>
      </c>
      <c r="AB11" s="30">
        <f t="shared" si="2"/>
        <v>11.454697166443664</v>
      </c>
      <c r="AC11" s="31">
        <f t="shared" si="2"/>
        <v>11.849686723907237</v>
      </c>
    </row>
    <row r="12" spans="2:29" ht="13.5">
      <c r="B12" s="236"/>
      <c r="C12" s="28">
        <v>240</v>
      </c>
      <c r="D12" s="29">
        <f t="shared" si="0"/>
        <v>2.0572372784561175</v>
      </c>
      <c r="E12" s="30">
        <f t="shared" si="1"/>
        <v>2.468684734147341</v>
      </c>
      <c r="F12" s="30">
        <f t="shared" si="1"/>
        <v>2.8801321898385646</v>
      </c>
      <c r="G12" s="30">
        <f t="shared" si="1"/>
        <v>3.291579645529788</v>
      </c>
      <c r="H12" s="30">
        <f t="shared" si="1"/>
        <v>3.7030271012210116</v>
      </c>
      <c r="I12" s="30">
        <f t="shared" si="1"/>
        <v>4.114474556912235</v>
      </c>
      <c r="J12" s="30">
        <f t="shared" si="1"/>
        <v>4.525922012603459</v>
      </c>
      <c r="K12" s="30">
        <f t="shared" si="1"/>
        <v>4.937369468294682</v>
      </c>
      <c r="L12" s="30">
        <f t="shared" si="1"/>
        <v>5.348816923985906</v>
      </c>
      <c r="M12" s="30">
        <f t="shared" si="1"/>
        <v>5.760264379677129</v>
      </c>
      <c r="N12" s="30">
        <f t="shared" si="1"/>
        <v>6.171711835368352</v>
      </c>
      <c r="O12" s="30">
        <f t="shared" si="1"/>
        <v>6.583159291059576</v>
      </c>
      <c r="P12" s="30">
        <f t="shared" si="1"/>
        <v>6.994606746750799</v>
      </c>
      <c r="Q12" s="30">
        <f t="shared" si="1"/>
        <v>7.406054202442023</v>
      </c>
      <c r="R12" s="30">
        <f t="shared" si="1"/>
        <v>7.817501658133247</v>
      </c>
      <c r="S12" s="30">
        <f t="shared" si="1"/>
        <v>8.22894911382447</v>
      </c>
      <c r="T12" s="30">
        <f t="shared" si="1"/>
        <v>8.640396569515694</v>
      </c>
      <c r="U12" s="30">
        <f t="shared" si="2"/>
        <v>9.051844025206918</v>
      </c>
      <c r="V12" s="30">
        <f t="shared" si="2"/>
        <v>9.46329148089814</v>
      </c>
      <c r="W12" s="30">
        <f t="shared" si="2"/>
        <v>9.874738936589363</v>
      </c>
      <c r="X12" s="30">
        <f t="shared" si="2"/>
        <v>10.28618639228059</v>
      </c>
      <c r="Y12" s="30">
        <f t="shared" si="2"/>
        <v>10.697633847971812</v>
      </c>
      <c r="Z12" s="30">
        <f t="shared" si="2"/>
        <v>11.109081303663034</v>
      </c>
      <c r="AA12" s="30">
        <f t="shared" si="2"/>
        <v>11.520528759354258</v>
      </c>
      <c r="AB12" s="30">
        <f t="shared" si="2"/>
        <v>11.931976215045482</v>
      </c>
      <c r="AC12" s="31">
        <f t="shared" si="2"/>
        <v>12.343423670736705</v>
      </c>
    </row>
    <row r="13" spans="2:29" ht="13.5">
      <c r="B13" s="236"/>
      <c r="C13" s="28">
        <v>230</v>
      </c>
      <c r="D13" s="29">
        <f t="shared" si="0"/>
        <v>2.1466823775194275</v>
      </c>
      <c r="E13" s="30">
        <f t="shared" si="1"/>
        <v>2.5760188530233123</v>
      </c>
      <c r="F13" s="30">
        <f t="shared" si="1"/>
        <v>3.005355328527198</v>
      </c>
      <c r="G13" s="30">
        <f t="shared" si="1"/>
        <v>3.4346918040310834</v>
      </c>
      <c r="H13" s="30">
        <f t="shared" si="1"/>
        <v>3.8640282795349687</v>
      </c>
      <c r="I13" s="30">
        <f t="shared" si="1"/>
        <v>4.293364755038855</v>
      </c>
      <c r="J13" s="30">
        <f t="shared" si="1"/>
        <v>4.722701230542739</v>
      </c>
      <c r="K13" s="30">
        <f t="shared" si="1"/>
        <v>5.152037706046625</v>
      </c>
      <c r="L13" s="30">
        <f t="shared" si="1"/>
        <v>5.581374181550511</v>
      </c>
      <c r="M13" s="30">
        <f t="shared" si="1"/>
        <v>6.010710657054396</v>
      </c>
      <c r="N13" s="30">
        <f t="shared" si="1"/>
        <v>6.4400471325582815</v>
      </c>
      <c r="O13" s="30">
        <f t="shared" si="1"/>
        <v>6.869383608062167</v>
      </c>
      <c r="P13" s="30">
        <f t="shared" si="1"/>
        <v>7.298720083566053</v>
      </c>
      <c r="Q13" s="30">
        <f t="shared" si="1"/>
        <v>7.7280565590699375</v>
      </c>
      <c r="R13" s="30">
        <f t="shared" si="1"/>
        <v>8.157393034573824</v>
      </c>
      <c r="S13" s="30">
        <f t="shared" si="1"/>
        <v>8.58672951007771</v>
      </c>
      <c r="T13" s="30">
        <f t="shared" si="1"/>
        <v>9.016065985581594</v>
      </c>
      <c r="U13" s="30">
        <f t="shared" si="2"/>
        <v>9.445402461085479</v>
      </c>
      <c r="V13" s="30">
        <f t="shared" si="2"/>
        <v>9.874738936589365</v>
      </c>
      <c r="W13" s="30">
        <f t="shared" si="2"/>
        <v>10.30407541209325</v>
      </c>
      <c r="X13" s="30">
        <f t="shared" si="2"/>
        <v>10.733411887597136</v>
      </c>
      <c r="Y13" s="30">
        <f t="shared" si="2"/>
        <v>11.162748363101022</v>
      </c>
      <c r="Z13" s="30">
        <f t="shared" si="2"/>
        <v>11.592084838604908</v>
      </c>
      <c r="AA13" s="30">
        <f t="shared" si="2"/>
        <v>12.021421314108792</v>
      </c>
      <c r="AB13" s="30">
        <f t="shared" si="2"/>
        <v>12.450757789612679</v>
      </c>
      <c r="AC13" s="31">
        <f t="shared" si="2"/>
        <v>12.880094265116563</v>
      </c>
    </row>
    <row r="14" spans="2:29" ht="13.5">
      <c r="B14" s="236"/>
      <c r="C14" s="28">
        <v>220</v>
      </c>
      <c r="D14" s="29">
        <f t="shared" si="0"/>
        <v>2.244258849224855</v>
      </c>
      <c r="E14" s="30">
        <f t="shared" si="1"/>
        <v>2.6931106190698264</v>
      </c>
      <c r="F14" s="30">
        <f t="shared" si="1"/>
        <v>3.1419623889147976</v>
      </c>
      <c r="G14" s="30">
        <f t="shared" si="1"/>
        <v>3.590814158759769</v>
      </c>
      <c r="H14" s="30">
        <f t="shared" si="1"/>
        <v>4.039665928604739</v>
      </c>
      <c r="I14" s="30">
        <f t="shared" si="1"/>
        <v>4.48851769844971</v>
      </c>
      <c r="J14" s="30">
        <f t="shared" si="1"/>
        <v>4.937369468294682</v>
      </c>
      <c r="K14" s="30">
        <f t="shared" si="1"/>
        <v>5.386221238139653</v>
      </c>
      <c r="L14" s="30">
        <f t="shared" si="1"/>
        <v>5.835073007984624</v>
      </c>
      <c r="M14" s="30">
        <f t="shared" si="1"/>
        <v>6.283924777829595</v>
      </c>
      <c r="N14" s="30">
        <f t="shared" si="1"/>
        <v>6.7327765476745665</v>
      </c>
      <c r="O14" s="30">
        <f t="shared" si="1"/>
        <v>7.181628317519538</v>
      </c>
      <c r="P14" s="30">
        <f t="shared" si="1"/>
        <v>7.630480087364508</v>
      </c>
      <c r="Q14" s="30">
        <f t="shared" si="1"/>
        <v>8.079331857209478</v>
      </c>
      <c r="R14" s="30">
        <f t="shared" si="1"/>
        <v>8.52818362705445</v>
      </c>
      <c r="S14" s="30">
        <f t="shared" si="1"/>
        <v>8.97703539689942</v>
      </c>
      <c r="T14" s="30">
        <f t="shared" si="1"/>
        <v>9.425887166744392</v>
      </c>
      <c r="U14" s="30">
        <f t="shared" si="2"/>
        <v>9.874738936589363</v>
      </c>
      <c r="V14" s="30">
        <f t="shared" si="2"/>
        <v>10.323590706434334</v>
      </c>
      <c r="W14" s="30">
        <f t="shared" si="2"/>
        <v>10.772442476279306</v>
      </c>
      <c r="X14" s="30">
        <f t="shared" si="2"/>
        <v>11.221294246124277</v>
      </c>
      <c r="Y14" s="30">
        <f t="shared" si="2"/>
        <v>11.670146015969248</v>
      </c>
      <c r="Z14" s="30">
        <f t="shared" si="2"/>
        <v>12.11899778581422</v>
      </c>
      <c r="AA14" s="30">
        <f t="shared" si="2"/>
        <v>12.56784955565919</v>
      </c>
      <c r="AB14" s="30">
        <f t="shared" si="2"/>
        <v>13.016701325504162</v>
      </c>
      <c r="AC14" s="31">
        <f t="shared" si="2"/>
        <v>13.465553095349133</v>
      </c>
    </row>
    <row r="15" spans="2:29" ht="13.5">
      <c r="B15" s="236"/>
      <c r="C15" s="28">
        <v>210</v>
      </c>
      <c r="D15" s="29">
        <f t="shared" si="0"/>
        <v>2.3511283182355633</v>
      </c>
      <c r="E15" s="30">
        <f t="shared" si="1"/>
        <v>2.8213539818826754</v>
      </c>
      <c r="F15" s="30">
        <f t="shared" si="1"/>
        <v>3.291579645529788</v>
      </c>
      <c r="G15" s="30">
        <f t="shared" si="1"/>
        <v>3.761805309176901</v>
      </c>
      <c r="H15" s="30">
        <f t="shared" si="1"/>
        <v>4.232030972824013</v>
      </c>
      <c r="I15" s="30">
        <f t="shared" si="1"/>
        <v>4.702256636471127</v>
      </c>
      <c r="J15" s="30">
        <f t="shared" si="1"/>
        <v>5.172482300118238</v>
      </c>
      <c r="K15" s="30">
        <f t="shared" si="1"/>
        <v>5.642707963765351</v>
      </c>
      <c r="L15" s="30">
        <f t="shared" si="1"/>
        <v>6.112933627412464</v>
      </c>
      <c r="M15" s="30">
        <f t="shared" si="1"/>
        <v>6.583159291059576</v>
      </c>
      <c r="N15" s="30">
        <f t="shared" si="1"/>
        <v>7.053384954706689</v>
      </c>
      <c r="O15" s="30">
        <f t="shared" si="1"/>
        <v>7.523610618353802</v>
      </c>
      <c r="P15" s="30">
        <f t="shared" si="1"/>
        <v>7.993836282000914</v>
      </c>
      <c r="Q15" s="30">
        <f t="shared" si="1"/>
        <v>8.464061945648027</v>
      </c>
      <c r="R15" s="30">
        <f t="shared" si="1"/>
        <v>8.93428760929514</v>
      </c>
      <c r="S15" s="30">
        <f t="shared" si="1"/>
        <v>9.404513272942253</v>
      </c>
      <c r="T15" s="30">
        <f t="shared" si="1"/>
        <v>9.874738936589363</v>
      </c>
      <c r="U15" s="30">
        <f t="shared" si="2"/>
        <v>10.344964600236477</v>
      </c>
      <c r="V15" s="30">
        <f t="shared" si="2"/>
        <v>10.81519026388359</v>
      </c>
      <c r="W15" s="30">
        <f t="shared" si="2"/>
        <v>11.285415927530702</v>
      </c>
      <c r="X15" s="30">
        <f t="shared" si="2"/>
        <v>11.755641591177815</v>
      </c>
      <c r="Y15" s="30">
        <f t="shared" si="2"/>
        <v>12.225867254824928</v>
      </c>
      <c r="Z15" s="30">
        <f t="shared" si="2"/>
        <v>12.69609291847204</v>
      </c>
      <c r="AA15" s="30">
        <f t="shared" si="2"/>
        <v>13.166318582119152</v>
      </c>
      <c r="AB15" s="30">
        <f t="shared" si="2"/>
        <v>13.636544245766267</v>
      </c>
      <c r="AC15" s="31">
        <f t="shared" si="2"/>
        <v>14.106769909413378</v>
      </c>
    </row>
    <row r="16" spans="2:29" ht="13.5">
      <c r="B16" s="236"/>
      <c r="C16" s="28">
        <v>200</v>
      </c>
      <c r="D16" s="29">
        <f t="shared" si="0"/>
        <v>2.468684734147341</v>
      </c>
      <c r="E16" s="30">
        <f t="shared" si="1"/>
        <v>2.962421680976809</v>
      </c>
      <c r="F16" s="30">
        <f t="shared" si="1"/>
        <v>3.4561586278062775</v>
      </c>
      <c r="G16" s="30">
        <f t="shared" si="1"/>
        <v>3.949895574635746</v>
      </c>
      <c r="H16" s="30">
        <f t="shared" si="1"/>
        <v>4.443632521465213</v>
      </c>
      <c r="I16" s="30">
        <f t="shared" si="1"/>
        <v>4.937369468294682</v>
      </c>
      <c r="J16" s="30">
        <f t="shared" si="1"/>
        <v>5.43110641512415</v>
      </c>
      <c r="K16" s="30">
        <f t="shared" si="1"/>
        <v>5.924843361953618</v>
      </c>
      <c r="L16" s="30">
        <f t="shared" si="1"/>
        <v>6.418580308783087</v>
      </c>
      <c r="M16" s="30">
        <f t="shared" si="1"/>
        <v>6.912317255612555</v>
      </c>
      <c r="N16" s="30">
        <f t="shared" si="1"/>
        <v>7.406054202442022</v>
      </c>
      <c r="O16" s="30">
        <f t="shared" si="1"/>
        <v>7.899791149271492</v>
      </c>
      <c r="P16" s="30">
        <f t="shared" si="1"/>
        <v>8.39352809610096</v>
      </c>
      <c r="Q16" s="30">
        <f t="shared" si="1"/>
        <v>8.887265042930427</v>
      </c>
      <c r="R16" s="30">
        <f t="shared" si="1"/>
        <v>9.381001989759895</v>
      </c>
      <c r="S16" s="30">
        <f t="shared" si="1"/>
        <v>9.874738936589363</v>
      </c>
      <c r="T16" s="30">
        <f t="shared" si="1"/>
        <v>10.368475883418832</v>
      </c>
      <c r="U16" s="30">
        <f t="shared" si="2"/>
        <v>10.8622128302483</v>
      </c>
      <c r="V16" s="30">
        <f t="shared" si="2"/>
        <v>11.355949777077768</v>
      </c>
      <c r="W16" s="30">
        <f t="shared" si="2"/>
        <v>11.849686723907237</v>
      </c>
      <c r="X16" s="30">
        <f t="shared" si="2"/>
        <v>12.343423670736705</v>
      </c>
      <c r="Y16" s="30">
        <f t="shared" si="2"/>
        <v>12.837160617566173</v>
      </c>
      <c r="Z16" s="30">
        <f t="shared" si="2"/>
        <v>13.330897564395642</v>
      </c>
      <c r="AA16" s="30">
        <f t="shared" si="2"/>
        <v>13.82463451122511</v>
      </c>
      <c r="AB16" s="30">
        <f t="shared" si="2"/>
        <v>14.318371458054576</v>
      </c>
      <c r="AC16" s="31">
        <f t="shared" si="2"/>
        <v>14.812108404884045</v>
      </c>
    </row>
    <row r="17" spans="2:29" ht="13.5">
      <c r="B17" s="236"/>
      <c r="C17" s="28">
        <v>190</v>
      </c>
      <c r="D17" s="29">
        <f t="shared" si="0"/>
        <v>2.59861550962878</v>
      </c>
      <c r="E17" s="30">
        <f t="shared" si="1"/>
        <v>3.1183386115545364</v>
      </c>
      <c r="F17" s="30">
        <f t="shared" si="1"/>
        <v>3.638061713480292</v>
      </c>
      <c r="G17" s="30">
        <f t="shared" si="1"/>
        <v>4.157784815406048</v>
      </c>
      <c r="H17" s="30">
        <f t="shared" si="1"/>
        <v>4.677507917331804</v>
      </c>
      <c r="I17" s="30">
        <f t="shared" si="1"/>
        <v>5.19723101925756</v>
      </c>
      <c r="J17" s="30">
        <f t="shared" si="1"/>
        <v>5.716954121183316</v>
      </c>
      <c r="K17" s="30">
        <f t="shared" si="1"/>
        <v>6.236677223109073</v>
      </c>
      <c r="L17" s="30">
        <f t="shared" si="1"/>
        <v>6.756400325034829</v>
      </c>
      <c r="M17" s="30">
        <f t="shared" si="1"/>
        <v>7.276123426960584</v>
      </c>
      <c r="N17" s="30">
        <f t="shared" si="1"/>
        <v>7.795846528886339</v>
      </c>
      <c r="O17" s="30">
        <f t="shared" si="1"/>
        <v>8.315569630812096</v>
      </c>
      <c r="P17" s="30">
        <f t="shared" si="1"/>
        <v>8.835292732737852</v>
      </c>
      <c r="Q17" s="30">
        <f t="shared" si="1"/>
        <v>9.355015834663607</v>
      </c>
      <c r="R17" s="30">
        <f t="shared" si="1"/>
        <v>9.874738936589363</v>
      </c>
      <c r="S17" s="30">
        <f t="shared" si="1"/>
        <v>10.39446203851512</v>
      </c>
      <c r="T17" s="30">
        <f t="shared" si="1"/>
        <v>10.914185140440877</v>
      </c>
      <c r="U17" s="30">
        <f t="shared" si="2"/>
        <v>11.433908242366632</v>
      </c>
      <c r="V17" s="30">
        <f t="shared" si="2"/>
        <v>11.953631344292388</v>
      </c>
      <c r="W17" s="30">
        <f t="shared" si="2"/>
        <v>12.473354446218146</v>
      </c>
      <c r="X17" s="30">
        <f t="shared" si="2"/>
        <v>12.9930775481439</v>
      </c>
      <c r="Y17" s="30">
        <f t="shared" si="2"/>
        <v>13.512800650069657</v>
      </c>
      <c r="Z17" s="30">
        <f t="shared" si="2"/>
        <v>14.032523751995413</v>
      </c>
      <c r="AA17" s="30">
        <f t="shared" si="2"/>
        <v>14.552246853921169</v>
      </c>
      <c r="AB17" s="30">
        <f t="shared" si="2"/>
        <v>15.071969955846926</v>
      </c>
      <c r="AC17" s="31">
        <f t="shared" si="2"/>
        <v>15.591693057772678</v>
      </c>
    </row>
    <row r="18" spans="2:29" ht="13.5">
      <c r="B18" s="236"/>
      <c r="C18" s="28">
        <v>180</v>
      </c>
      <c r="D18" s="29">
        <f t="shared" si="0"/>
        <v>2.7429830379414897</v>
      </c>
      <c r="E18" s="30">
        <f t="shared" si="1"/>
        <v>3.291579645529788</v>
      </c>
      <c r="F18" s="30">
        <f t="shared" si="1"/>
        <v>3.8401762531180856</v>
      </c>
      <c r="G18" s="30">
        <f t="shared" si="1"/>
        <v>4.388772860706384</v>
      </c>
      <c r="H18" s="30">
        <f t="shared" si="1"/>
        <v>4.937369468294682</v>
      </c>
      <c r="I18" s="30">
        <f t="shared" si="1"/>
        <v>5.485966075882979</v>
      </c>
      <c r="J18" s="30">
        <f t="shared" si="1"/>
        <v>6.034562683471277</v>
      </c>
      <c r="K18" s="30">
        <f t="shared" si="1"/>
        <v>6.583159291059576</v>
      </c>
      <c r="L18" s="30">
        <f t="shared" si="1"/>
        <v>7.1317558986478735</v>
      </c>
      <c r="M18" s="30">
        <f t="shared" si="1"/>
        <v>7.680352506236171</v>
      </c>
      <c r="N18" s="30">
        <f t="shared" si="1"/>
        <v>8.228949113824468</v>
      </c>
      <c r="O18" s="30">
        <f t="shared" si="1"/>
        <v>8.777545721412768</v>
      </c>
      <c r="P18" s="30">
        <f t="shared" si="1"/>
        <v>9.326142329001065</v>
      </c>
      <c r="Q18" s="30">
        <f t="shared" si="1"/>
        <v>9.874738936589363</v>
      </c>
      <c r="R18" s="30">
        <f t="shared" si="1"/>
        <v>10.423335544177661</v>
      </c>
      <c r="S18" s="30">
        <f t="shared" si="1"/>
        <v>10.971932151765959</v>
      </c>
      <c r="T18" s="30">
        <f t="shared" si="1"/>
        <v>11.520528759354256</v>
      </c>
      <c r="U18" s="30">
        <f t="shared" si="2"/>
        <v>12.069125366942554</v>
      </c>
      <c r="V18" s="30">
        <f t="shared" si="2"/>
        <v>12.617721974530852</v>
      </c>
      <c r="W18" s="30">
        <f t="shared" si="2"/>
        <v>13.166318582119152</v>
      </c>
      <c r="X18" s="30">
        <f t="shared" si="2"/>
        <v>13.71491518970745</v>
      </c>
      <c r="Y18" s="30">
        <f t="shared" si="2"/>
        <v>14.263511797295747</v>
      </c>
      <c r="Z18" s="30">
        <f t="shared" si="2"/>
        <v>14.812108404884045</v>
      </c>
      <c r="AA18" s="30">
        <f t="shared" si="2"/>
        <v>15.360705012472343</v>
      </c>
      <c r="AB18" s="30">
        <f t="shared" si="2"/>
        <v>15.90930162006064</v>
      </c>
      <c r="AC18" s="31">
        <f t="shared" si="2"/>
        <v>16.457898227648936</v>
      </c>
    </row>
    <row r="19" spans="2:29" ht="13.5">
      <c r="B19" s="236"/>
      <c r="C19" s="28">
        <v>170</v>
      </c>
      <c r="D19" s="29">
        <f t="shared" si="0"/>
        <v>2.904334981349813</v>
      </c>
      <c r="E19" s="30">
        <f t="shared" si="1"/>
        <v>3.485201977619776</v>
      </c>
      <c r="F19" s="30">
        <f t="shared" si="1"/>
        <v>4.066068973889738</v>
      </c>
      <c r="G19" s="30">
        <f t="shared" si="1"/>
        <v>4.6469359701597</v>
      </c>
      <c r="H19" s="30">
        <f t="shared" si="1"/>
        <v>5.227802966429663</v>
      </c>
      <c r="I19" s="30">
        <f t="shared" si="1"/>
        <v>5.808669962699626</v>
      </c>
      <c r="J19" s="30">
        <f t="shared" si="1"/>
        <v>6.389536958969588</v>
      </c>
      <c r="K19" s="30">
        <f t="shared" si="1"/>
        <v>6.970403955239552</v>
      </c>
      <c r="L19" s="30">
        <f t="shared" si="1"/>
        <v>7.551270951509513</v>
      </c>
      <c r="M19" s="30">
        <f t="shared" si="1"/>
        <v>8.132137947779476</v>
      </c>
      <c r="N19" s="30">
        <f t="shared" si="1"/>
        <v>8.71300494404944</v>
      </c>
      <c r="O19" s="30">
        <f t="shared" si="1"/>
        <v>9.2938719403194</v>
      </c>
      <c r="P19" s="30">
        <f t="shared" si="1"/>
        <v>9.874738936589363</v>
      </c>
      <c r="Q19" s="30">
        <f t="shared" si="1"/>
        <v>10.455605932859326</v>
      </c>
      <c r="R19" s="30">
        <f t="shared" si="1"/>
        <v>11.036472929129289</v>
      </c>
      <c r="S19" s="30">
        <f t="shared" si="1"/>
        <v>11.617339925399252</v>
      </c>
      <c r="T19" s="30">
        <f t="shared" si="1"/>
        <v>12.198206921669213</v>
      </c>
      <c r="U19" s="30">
        <f t="shared" si="2"/>
        <v>12.779073917939176</v>
      </c>
      <c r="V19" s="30">
        <f t="shared" si="2"/>
        <v>13.35994091420914</v>
      </c>
      <c r="W19" s="30">
        <f t="shared" si="2"/>
        <v>13.940807910479103</v>
      </c>
      <c r="X19" s="30">
        <f t="shared" si="2"/>
        <v>14.521674906749062</v>
      </c>
      <c r="Y19" s="30">
        <f t="shared" si="2"/>
        <v>15.102541903019025</v>
      </c>
      <c r="Z19" s="30">
        <f t="shared" si="2"/>
        <v>15.68340889928899</v>
      </c>
      <c r="AA19" s="30">
        <f t="shared" si="2"/>
        <v>16.264275895558953</v>
      </c>
      <c r="AB19" s="30">
        <f t="shared" si="2"/>
        <v>16.845142891828914</v>
      </c>
      <c r="AC19" s="31">
        <f t="shared" si="2"/>
        <v>17.42600988809888</v>
      </c>
    </row>
    <row r="20" spans="2:29" ht="13.5">
      <c r="B20" s="236"/>
      <c r="C20" s="28">
        <v>160</v>
      </c>
      <c r="D20" s="29">
        <f t="shared" si="0"/>
        <v>3.085855917684176</v>
      </c>
      <c r="E20" s="30">
        <f t="shared" si="1"/>
        <v>3.7030271012210116</v>
      </c>
      <c r="F20" s="30">
        <f t="shared" si="1"/>
        <v>4.320198284757847</v>
      </c>
      <c r="G20" s="30">
        <f t="shared" si="1"/>
        <v>4.937369468294682</v>
      </c>
      <c r="H20" s="30">
        <f t="shared" si="1"/>
        <v>5.554540651831517</v>
      </c>
      <c r="I20" s="30">
        <f t="shared" si="1"/>
        <v>6.171711835368352</v>
      </c>
      <c r="J20" s="30">
        <f t="shared" si="1"/>
        <v>6.788883018905188</v>
      </c>
      <c r="K20" s="30">
        <f t="shared" si="1"/>
        <v>7.406054202442023</v>
      </c>
      <c r="L20" s="30">
        <f t="shared" si="1"/>
        <v>8.02322538597886</v>
      </c>
      <c r="M20" s="30">
        <f t="shared" si="1"/>
        <v>8.640396569515694</v>
      </c>
      <c r="N20" s="30">
        <f t="shared" si="1"/>
        <v>9.257567753052529</v>
      </c>
      <c r="O20" s="30">
        <f t="shared" si="1"/>
        <v>9.874738936589363</v>
      </c>
      <c r="P20" s="30">
        <f t="shared" si="1"/>
        <v>10.4919101201262</v>
      </c>
      <c r="Q20" s="30">
        <f t="shared" si="1"/>
        <v>11.109081303663034</v>
      </c>
      <c r="R20" s="30">
        <f t="shared" si="1"/>
        <v>11.72625248719987</v>
      </c>
      <c r="S20" s="30">
        <f t="shared" si="1"/>
        <v>12.343423670736705</v>
      </c>
      <c r="T20" s="30">
        <f t="shared" si="1"/>
        <v>12.960594854273541</v>
      </c>
      <c r="U20" s="30">
        <f t="shared" si="2"/>
        <v>13.577766037810376</v>
      </c>
      <c r="V20" s="30">
        <f t="shared" si="2"/>
        <v>14.194937221347212</v>
      </c>
      <c r="W20" s="30">
        <f t="shared" si="2"/>
        <v>14.812108404884047</v>
      </c>
      <c r="X20" s="30">
        <f t="shared" si="2"/>
        <v>15.429279588420883</v>
      </c>
      <c r="Y20" s="30">
        <f t="shared" si="2"/>
        <v>16.04645077195772</v>
      </c>
      <c r="Z20" s="30">
        <f t="shared" si="2"/>
        <v>16.663621955494552</v>
      </c>
      <c r="AA20" s="30">
        <f t="shared" si="2"/>
        <v>17.28079313903139</v>
      </c>
      <c r="AB20" s="30">
        <f t="shared" si="2"/>
        <v>17.897964322568225</v>
      </c>
      <c r="AC20" s="31">
        <f t="shared" si="2"/>
        <v>18.515135506105057</v>
      </c>
    </row>
    <row r="21" spans="2:29" ht="13.5">
      <c r="B21" s="236"/>
      <c r="C21" s="28">
        <v>150</v>
      </c>
      <c r="D21" s="29">
        <f t="shared" si="0"/>
        <v>3.291579645529788</v>
      </c>
      <c r="E21" s="30">
        <f t="shared" si="1"/>
        <v>3.949895574635746</v>
      </c>
      <c r="F21" s="30">
        <f t="shared" si="1"/>
        <v>4.608211503741703</v>
      </c>
      <c r="G21" s="30">
        <f t="shared" si="1"/>
        <v>5.266527432847661</v>
      </c>
      <c r="H21" s="30">
        <f t="shared" si="1"/>
        <v>5.924843361953618</v>
      </c>
      <c r="I21" s="30">
        <f t="shared" si="1"/>
        <v>6.583159291059576</v>
      </c>
      <c r="J21" s="30">
        <f t="shared" si="1"/>
        <v>7.241475220165533</v>
      </c>
      <c r="K21" s="30">
        <f t="shared" si="1"/>
        <v>7.899791149271492</v>
      </c>
      <c r="L21" s="30">
        <f t="shared" si="1"/>
        <v>8.558107078377448</v>
      </c>
      <c r="M21" s="30">
        <f t="shared" si="1"/>
        <v>9.216423007483407</v>
      </c>
      <c r="N21" s="30">
        <f t="shared" si="1"/>
        <v>9.874738936589363</v>
      </c>
      <c r="O21" s="30">
        <f t="shared" si="1"/>
        <v>10.533054865695322</v>
      </c>
      <c r="P21" s="30">
        <f t="shared" si="1"/>
        <v>11.19137079480128</v>
      </c>
      <c r="Q21" s="30">
        <f t="shared" si="1"/>
        <v>11.849686723907237</v>
      </c>
      <c r="R21" s="30">
        <f t="shared" si="1"/>
        <v>12.508002653013195</v>
      </c>
      <c r="S21" s="30">
        <f t="shared" si="1"/>
        <v>13.166318582119152</v>
      </c>
      <c r="T21" s="30">
        <f aca="true" t="shared" si="3" ref="T21:AC26">T$5/($C21*6076.11/60)*100</f>
        <v>13.82463451122511</v>
      </c>
      <c r="U21" s="30">
        <f t="shared" si="2"/>
        <v>14.482950440331066</v>
      </c>
      <c r="V21" s="30">
        <f t="shared" si="2"/>
        <v>15.141266369437027</v>
      </c>
      <c r="W21" s="30">
        <f t="shared" si="2"/>
        <v>15.799582298542983</v>
      </c>
      <c r="X21" s="30">
        <f t="shared" si="2"/>
        <v>16.45789822764894</v>
      </c>
      <c r="Y21" s="30">
        <f t="shared" si="2"/>
        <v>17.116214156754896</v>
      </c>
      <c r="Z21" s="30">
        <f t="shared" si="2"/>
        <v>17.774530085860857</v>
      </c>
      <c r="AA21" s="30">
        <f t="shared" si="2"/>
        <v>18.432846014966813</v>
      </c>
      <c r="AB21" s="30">
        <f t="shared" si="2"/>
        <v>19.09116194407277</v>
      </c>
      <c r="AC21" s="31">
        <f t="shared" si="2"/>
        <v>19.749477873178726</v>
      </c>
    </row>
    <row r="22" spans="2:29" ht="13.5">
      <c r="B22" s="236"/>
      <c r="C22" s="28">
        <v>140</v>
      </c>
      <c r="D22" s="29">
        <f t="shared" si="0"/>
        <v>3.5266924773533446</v>
      </c>
      <c r="E22" s="30">
        <f aca="true" t="shared" si="4" ref="E22:S22">E$5/($C22*6076.11/60)*100</f>
        <v>4.232030972824013</v>
      </c>
      <c r="F22" s="30">
        <f t="shared" si="4"/>
        <v>4.9373694682946825</v>
      </c>
      <c r="G22" s="30">
        <f t="shared" si="4"/>
        <v>5.642707963765351</v>
      </c>
      <c r="H22" s="30">
        <f t="shared" si="4"/>
        <v>6.34804645923602</v>
      </c>
      <c r="I22" s="30">
        <f t="shared" si="4"/>
        <v>7.053384954706689</v>
      </c>
      <c r="J22" s="30">
        <f t="shared" si="4"/>
        <v>7.758723450177358</v>
      </c>
      <c r="K22" s="30">
        <f t="shared" si="4"/>
        <v>8.464061945648027</v>
      </c>
      <c r="L22" s="30">
        <f t="shared" si="4"/>
        <v>9.169400441118695</v>
      </c>
      <c r="M22" s="30">
        <f t="shared" si="4"/>
        <v>9.874738936589365</v>
      </c>
      <c r="N22" s="30">
        <f t="shared" si="4"/>
        <v>10.580077432060033</v>
      </c>
      <c r="O22" s="30">
        <f t="shared" si="4"/>
        <v>11.285415927530702</v>
      </c>
      <c r="P22" s="30">
        <f t="shared" si="4"/>
        <v>11.990754423001372</v>
      </c>
      <c r="Q22" s="30">
        <f t="shared" si="4"/>
        <v>12.69609291847204</v>
      </c>
      <c r="R22" s="30">
        <f t="shared" si="4"/>
        <v>13.40143141394271</v>
      </c>
      <c r="S22" s="30">
        <f t="shared" si="4"/>
        <v>14.106769909413378</v>
      </c>
      <c r="T22" s="30">
        <f t="shared" si="3"/>
        <v>14.812108404884047</v>
      </c>
      <c r="U22" s="30">
        <f t="shared" si="3"/>
        <v>15.517446900354717</v>
      </c>
      <c r="V22" s="30">
        <f t="shared" si="3"/>
        <v>16.222785395825383</v>
      </c>
      <c r="W22" s="30">
        <f t="shared" si="3"/>
        <v>16.928123891296053</v>
      </c>
      <c r="X22" s="30">
        <f t="shared" si="3"/>
        <v>17.633462386766723</v>
      </c>
      <c r="Y22" s="30">
        <f t="shared" si="3"/>
        <v>18.33880088223739</v>
      </c>
      <c r="Z22" s="30">
        <f t="shared" si="3"/>
        <v>19.04413937770806</v>
      </c>
      <c r="AA22" s="30">
        <f t="shared" si="3"/>
        <v>19.74947787317873</v>
      </c>
      <c r="AB22" s="30">
        <f t="shared" si="3"/>
        <v>20.454816368649396</v>
      </c>
      <c r="AC22" s="31">
        <f t="shared" si="3"/>
        <v>21.160154864120067</v>
      </c>
    </row>
    <row r="23" spans="2:29" ht="13.5">
      <c r="B23" s="236"/>
      <c r="C23" s="28">
        <v>130</v>
      </c>
      <c r="D23" s="29">
        <f aca="true" t="shared" si="5" ref="D23:S26">D$5/($C23*6076.11/60)*100</f>
        <v>3.7979765140728325</v>
      </c>
      <c r="E23" s="30">
        <f t="shared" si="5"/>
        <v>4.557571816887399</v>
      </c>
      <c r="F23" s="30">
        <f t="shared" si="5"/>
        <v>5.317167119701965</v>
      </c>
      <c r="G23" s="30">
        <f t="shared" si="5"/>
        <v>6.076762422516532</v>
      </c>
      <c r="H23" s="30">
        <f t="shared" si="5"/>
        <v>6.8363577253311</v>
      </c>
      <c r="I23" s="30">
        <f t="shared" si="5"/>
        <v>7.595953028145665</v>
      </c>
      <c r="J23" s="30">
        <f t="shared" si="5"/>
        <v>8.355548330960232</v>
      </c>
      <c r="K23" s="30">
        <f t="shared" si="5"/>
        <v>9.115143633774798</v>
      </c>
      <c r="L23" s="30">
        <f t="shared" si="5"/>
        <v>9.874738936589365</v>
      </c>
      <c r="M23" s="30">
        <f t="shared" si="5"/>
        <v>10.63433423940393</v>
      </c>
      <c r="N23" s="30">
        <f t="shared" si="5"/>
        <v>11.393929542218498</v>
      </c>
      <c r="O23" s="30">
        <f t="shared" si="5"/>
        <v>12.153524845033065</v>
      </c>
      <c r="P23" s="30">
        <f t="shared" si="5"/>
        <v>12.913120147847632</v>
      </c>
      <c r="Q23" s="30">
        <f t="shared" si="5"/>
        <v>13.6727154506622</v>
      </c>
      <c r="R23" s="30">
        <f t="shared" si="5"/>
        <v>14.432310753476765</v>
      </c>
      <c r="S23" s="30">
        <f t="shared" si="5"/>
        <v>15.19190605629133</v>
      </c>
      <c r="T23" s="30">
        <f t="shared" si="3"/>
        <v>15.951501359105896</v>
      </c>
      <c r="U23" s="30">
        <f t="shared" si="3"/>
        <v>16.711096661920465</v>
      </c>
      <c r="V23" s="30">
        <f t="shared" si="3"/>
        <v>17.470691964735032</v>
      </c>
      <c r="W23" s="30">
        <f t="shared" si="3"/>
        <v>18.230287267549595</v>
      </c>
      <c r="X23" s="30">
        <f t="shared" si="3"/>
        <v>18.989882570364163</v>
      </c>
      <c r="Y23" s="30">
        <f t="shared" si="3"/>
        <v>19.74947787317873</v>
      </c>
      <c r="Z23" s="30">
        <f t="shared" si="3"/>
        <v>20.509073175993294</v>
      </c>
      <c r="AA23" s="30">
        <f t="shared" si="3"/>
        <v>21.26866847880786</v>
      </c>
      <c r="AB23" s="30">
        <f t="shared" si="3"/>
        <v>22.028263781622428</v>
      </c>
      <c r="AC23" s="31">
        <f t="shared" si="3"/>
        <v>22.787859084436995</v>
      </c>
    </row>
    <row r="24" spans="2:29" ht="13.5">
      <c r="B24" s="236"/>
      <c r="C24" s="28">
        <v>120</v>
      </c>
      <c r="D24" s="29">
        <f t="shared" si="5"/>
        <v>4.114474556912235</v>
      </c>
      <c r="E24" s="30">
        <f t="shared" si="5"/>
        <v>4.937369468294682</v>
      </c>
      <c r="F24" s="30">
        <f t="shared" si="5"/>
        <v>5.760264379677129</v>
      </c>
      <c r="G24" s="30">
        <f t="shared" si="5"/>
        <v>6.583159291059576</v>
      </c>
      <c r="H24" s="30">
        <f t="shared" si="5"/>
        <v>7.406054202442023</v>
      </c>
      <c r="I24" s="30">
        <f t="shared" si="5"/>
        <v>8.22894911382447</v>
      </c>
      <c r="J24" s="30">
        <f t="shared" si="5"/>
        <v>9.051844025206918</v>
      </c>
      <c r="K24" s="30">
        <f t="shared" si="5"/>
        <v>9.874738936589363</v>
      </c>
      <c r="L24" s="30">
        <f t="shared" si="5"/>
        <v>10.697633847971812</v>
      </c>
      <c r="M24" s="30">
        <f t="shared" si="5"/>
        <v>11.520528759354258</v>
      </c>
      <c r="N24" s="30">
        <f t="shared" si="5"/>
        <v>12.343423670736705</v>
      </c>
      <c r="O24" s="30">
        <f t="shared" si="5"/>
        <v>13.166318582119152</v>
      </c>
      <c r="P24" s="30">
        <f t="shared" si="5"/>
        <v>13.989213493501598</v>
      </c>
      <c r="Q24" s="30">
        <f t="shared" si="5"/>
        <v>14.812108404884047</v>
      </c>
      <c r="R24" s="30">
        <f t="shared" si="5"/>
        <v>15.635003316266493</v>
      </c>
      <c r="S24" s="30">
        <f t="shared" si="5"/>
        <v>16.45789822764894</v>
      </c>
      <c r="T24" s="30">
        <f t="shared" si="3"/>
        <v>17.28079313903139</v>
      </c>
      <c r="U24" s="30">
        <f t="shared" si="3"/>
        <v>18.103688050413837</v>
      </c>
      <c r="V24" s="30">
        <f t="shared" si="3"/>
        <v>18.92658296179628</v>
      </c>
      <c r="W24" s="30">
        <f t="shared" si="3"/>
        <v>19.749477873178726</v>
      </c>
      <c r="X24" s="30">
        <f t="shared" si="3"/>
        <v>20.57237278456118</v>
      </c>
      <c r="Y24" s="30">
        <f t="shared" si="3"/>
        <v>21.395267695943623</v>
      </c>
      <c r="Z24" s="30">
        <f t="shared" si="3"/>
        <v>22.218162607326068</v>
      </c>
      <c r="AA24" s="30">
        <f t="shared" si="3"/>
        <v>23.041057518708516</v>
      </c>
      <c r="AB24" s="30">
        <f t="shared" si="3"/>
        <v>23.863952430090965</v>
      </c>
      <c r="AC24" s="31">
        <f t="shared" si="3"/>
        <v>24.68684734147341</v>
      </c>
    </row>
    <row r="25" spans="2:29" ht="13.5">
      <c r="B25" s="236"/>
      <c r="C25" s="28">
        <v>110</v>
      </c>
      <c r="D25" s="29">
        <f t="shared" si="5"/>
        <v>4.48851769844971</v>
      </c>
      <c r="E25" s="30">
        <f t="shared" si="5"/>
        <v>5.386221238139653</v>
      </c>
      <c r="F25" s="30">
        <f t="shared" si="5"/>
        <v>6.283924777829595</v>
      </c>
      <c r="G25" s="30">
        <f t="shared" si="5"/>
        <v>7.181628317519538</v>
      </c>
      <c r="H25" s="30">
        <f t="shared" si="5"/>
        <v>8.079331857209478</v>
      </c>
      <c r="I25" s="30">
        <f t="shared" si="5"/>
        <v>8.97703539689942</v>
      </c>
      <c r="J25" s="30">
        <f t="shared" si="5"/>
        <v>9.874738936589363</v>
      </c>
      <c r="K25" s="30">
        <f t="shared" si="5"/>
        <v>10.772442476279306</v>
      </c>
      <c r="L25" s="30">
        <f t="shared" si="5"/>
        <v>11.670146015969248</v>
      </c>
      <c r="M25" s="30">
        <f t="shared" si="5"/>
        <v>12.56784955565919</v>
      </c>
      <c r="N25" s="30">
        <f t="shared" si="5"/>
        <v>13.465553095349133</v>
      </c>
      <c r="O25" s="30">
        <f t="shared" si="5"/>
        <v>14.363256635039075</v>
      </c>
      <c r="P25" s="30">
        <f t="shared" si="5"/>
        <v>15.260960174729016</v>
      </c>
      <c r="Q25" s="30">
        <f t="shared" si="5"/>
        <v>16.158663714418957</v>
      </c>
      <c r="R25" s="30">
        <f t="shared" si="5"/>
        <v>17.0563672541089</v>
      </c>
      <c r="S25" s="30">
        <f t="shared" si="5"/>
        <v>17.95407079379884</v>
      </c>
      <c r="T25" s="30">
        <f t="shared" si="3"/>
        <v>18.851774333488784</v>
      </c>
      <c r="U25" s="30">
        <f t="shared" si="3"/>
        <v>19.749477873178726</v>
      </c>
      <c r="V25" s="30">
        <f t="shared" si="3"/>
        <v>20.64718141286867</v>
      </c>
      <c r="W25" s="30">
        <f t="shared" si="3"/>
        <v>21.54488495255861</v>
      </c>
      <c r="X25" s="30">
        <f t="shared" si="3"/>
        <v>22.442588492248554</v>
      </c>
      <c r="Y25" s="30">
        <f t="shared" si="3"/>
        <v>23.340292031938496</v>
      </c>
      <c r="Z25" s="30">
        <f t="shared" si="3"/>
        <v>24.23799557162844</v>
      </c>
      <c r="AA25" s="30">
        <f t="shared" si="3"/>
        <v>25.13569911131838</v>
      </c>
      <c r="AB25" s="30">
        <f t="shared" si="3"/>
        <v>26.033402651008323</v>
      </c>
      <c r="AC25" s="31">
        <f t="shared" si="3"/>
        <v>26.931106190698266</v>
      </c>
    </row>
    <row r="26" spans="2:29" ht="14.25" thickBot="1">
      <c r="B26" s="237"/>
      <c r="C26" s="23">
        <v>100</v>
      </c>
      <c r="D26" s="20">
        <f t="shared" si="5"/>
        <v>4.937369468294682</v>
      </c>
      <c r="E26" s="27">
        <f t="shared" si="5"/>
        <v>5.924843361953618</v>
      </c>
      <c r="F26" s="27">
        <f t="shared" si="5"/>
        <v>6.912317255612555</v>
      </c>
      <c r="G26" s="27">
        <f t="shared" si="5"/>
        <v>7.899791149271492</v>
      </c>
      <c r="H26" s="27">
        <f t="shared" si="5"/>
        <v>8.887265042930427</v>
      </c>
      <c r="I26" s="27">
        <f t="shared" si="5"/>
        <v>9.874738936589363</v>
      </c>
      <c r="J26" s="27">
        <f t="shared" si="5"/>
        <v>10.8622128302483</v>
      </c>
      <c r="K26" s="27">
        <f t="shared" si="5"/>
        <v>11.849686723907237</v>
      </c>
      <c r="L26" s="27">
        <f t="shared" si="5"/>
        <v>12.837160617566173</v>
      </c>
      <c r="M26" s="27">
        <f t="shared" si="5"/>
        <v>13.82463451122511</v>
      </c>
      <c r="N26" s="27">
        <f t="shared" si="5"/>
        <v>14.812108404884045</v>
      </c>
      <c r="O26" s="27">
        <f t="shared" si="5"/>
        <v>15.799582298542983</v>
      </c>
      <c r="P26" s="27">
        <f t="shared" si="5"/>
        <v>16.78705619220192</v>
      </c>
      <c r="Q26" s="27">
        <f t="shared" si="5"/>
        <v>17.774530085860853</v>
      </c>
      <c r="R26" s="27">
        <f t="shared" si="5"/>
        <v>18.76200397951979</v>
      </c>
      <c r="S26" s="27">
        <f t="shared" si="5"/>
        <v>19.749477873178726</v>
      </c>
      <c r="T26" s="27">
        <f t="shared" si="3"/>
        <v>20.736951766837663</v>
      </c>
      <c r="U26" s="27">
        <f t="shared" si="3"/>
        <v>21.7244256604966</v>
      </c>
      <c r="V26" s="27">
        <f t="shared" si="3"/>
        <v>22.711899554155536</v>
      </c>
      <c r="W26" s="27">
        <f t="shared" si="3"/>
        <v>23.699373447814473</v>
      </c>
      <c r="X26" s="27">
        <f t="shared" si="3"/>
        <v>24.68684734147341</v>
      </c>
      <c r="Y26" s="27">
        <f t="shared" si="3"/>
        <v>25.674321235132346</v>
      </c>
      <c r="Z26" s="27">
        <f t="shared" si="3"/>
        <v>26.661795128791283</v>
      </c>
      <c r="AA26" s="27">
        <f t="shared" si="3"/>
        <v>27.64926902245022</v>
      </c>
      <c r="AB26" s="27">
        <f t="shared" si="3"/>
        <v>28.636742916109153</v>
      </c>
      <c r="AC26" s="21">
        <f t="shared" si="3"/>
        <v>29.62421680976809</v>
      </c>
    </row>
  </sheetData>
  <sheetProtection sheet="1" objects="1" scenarios="1"/>
  <mergeCells count="2">
    <mergeCell ref="D4:AC4"/>
    <mergeCell ref="B6:B2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showGridLines="0" showRowColHeaders="0" workbookViewId="0" topLeftCell="A1">
      <selection activeCell="D5" sqref="D5"/>
    </sheetView>
  </sheetViews>
  <sheetFormatPr defaultColWidth="9.00390625" defaultRowHeight="13.5"/>
  <cols>
    <col min="1" max="1" width="4.375" style="89" customWidth="1"/>
    <col min="2" max="2" width="9.125" style="89" customWidth="1"/>
    <col min="3" max="3" width="10.875" style="89" customWidth="1"/>
    <col min="4" max="4" width="10.125" style="89" customWidth="1"/>
    <col min="5" max="5" width="0.6171875" style="89" customWidth="1"/>
    <col min="6" max="6" width="9.00390625" style="89" customWidth="1"/>
    <col min="7" max="7" width="3.50390625" style="90" customWidth="1"/>
    <col min="8" max="8" width="3.25390625" style="89" customWidth="1"/>
    <col min="9" max="10" width="9.00390625" style="89" customWidth="1"/>
    <col min="11" max="11" width="2.125" style="89" customWidth="1"/>
    <col min="12" max="16384" width="9.00390625" style="89" customWidth="1"/>
  </cols>
  <sheetData>
    <row r="1" ht="15.75" customHeight="1" thickBot="1"/>
    <row r="2" spans="2:6" ht="27" customHeight="1" thickBot="1">
      <c r="B2" s="203" t="s">
        <v>65</v>
      </c>
      <c r="C2" s="204"/>
      <c r="D2" s="204"/>
      <c r="E2" s="204"/>
      <c r="F2" s="205"/>
    </row>
    <row r="3" ht="15" customHeight="1"/>
    <row r="4" spans="2:7" ht="24" customHeight="1">
      <c r="B4" s="91" t="s">
        <v>37</v>
      </c>
      <c r="C4" s="92"/>
      <c r="D4" s="95">
        <v>5.3</v>
      </c>
      <c r="E4" s="92"/>
      <c r="F4" s="94" t="s">
        <v>38</v>
      </c>
      <c r="G4" s="89"/>
    </row>
    <row r="5" spans="2:7" ht="24" customHeight="1">
      <c r="B5" s="91" t="s">
        <v>17</v>
      </c>
      <c r="C5" s="92"/>
      <c r="D5" s="56">
        <v>3</v>
      </c>
      <c r="E5" s="93"/>
      <c r="F5" s="94" t="s">
        <v>36</v>
      </c>
      <c r="G5" s="89"/>
    </row>
    <row r="6" spans="2:9" ht="24" customHeight="1">
      <c r="B6" s="91" t="s">
        <v>19</v>
      </c>
      <c r="C6" s="92"/>
      <c r="D6" s="59">
        <v>256</v>
      </c>
      <c r="E6" s="92"/>
      <c r="F6" s="94" t="s">
        <v>39</v>
      </c>
      <c r="G6" s="89"/>
      <c r="H6" s="64"/>
      <c r="I6" s="52" t="s">
        <v>30</v>
      </c>
    </row>
    <row r="7" spans="2:9" ht="24" customHeight="1">
      <c r="B7" s="91" t="s">
        <v>45</v>
      </c>
      <c r="C7" s="92"/>
      <c r="D7" s="59">
        <v>1200</v>
      </c>
      <c r="E7" s="92"/>
      <c r="F7" s="94" t="s">
        <v>39</v>
      </c>
      <c r="G7" s="89"/>
      <c r="H7" s="52"/>
      <c r="I7" s="52"/>
    </row>
    <row r="8" spans="2:9" ht="24" customHeight="1" hidden="1">
      <c r="B8" s="96" t="s">
        <v>40</v>
      </c>
      <c r="C8" s="97"/>
      <c r="D8" s="158">
        <f>ROUND((D4*6076.11+D7)*TAN(RADIANS(D5)),2)+D6</f>
        <v>2006.6</v>
      </c>
      <c r="E8" s="97"/>
      <c r="F8" s="98" t="s">
        <v>39</v>
      </c>
      <c r="G8" s="89"/>
      <c r="H8" s="163"/>
      <c r="I8" s="52" t="s">
        <v>31</v>
      </c>
    </row>
    <row r="9" spans="2:9" ht="24" customHeight="1">
      <c r="B9" s="96" t="s">
        <v>40</v>
      </c>
      <c r="C9" s="97"/>
      <c r="D9" s="158">
        <f>ROUND((D4*6076.11+D8)*TAN(RADIANS(D5)),2)+D6</f>
        <v>2048.87</v>
      </c>
      <c r="E9" s="97"/>
      <c r="F9" s="98" t="s">
        <v>39</v>
      </c>
      <c r="G9" s="89"/>
      <c r="H9" s="163"/>
      <c r="I9" s="52" t="s">
        <v>31</v>
      </c>
    </row>
    <row r="10" spans="2:6" s="52" customFormat="1" ht="24" customHeight="1">
      <c r="B10" s="54" t="s">
        <v>96</v>
      </c>
      <c r="C10" s="55"/>
      <c r="D10" s="59">
        <v>25</v>
      </c>
      <c r="E10" s="55"/>
      <c r="F10" s="58" t="s">
        <v>97</v>
      </c>
    </row>
    <row r="11" spans="2:9" ht="24" customHeight="1">
      <c r="B11" s="96" t="s">
        <v>98</v>
      </c>
      <c r="C11" s="97"/>
      <c r="D11" s="158">
        <f>ROUND(D9-(D9-D6)*(D10-15)*0.004,1)</f>
        <v>1977.2</v>
      </c>
      <c r="E11" s="97"/>
      <c r="F11" s="98" t="s">
        <v>39</v>
      </c>
      <c r="G11" s="89"/>
      <c r="I11" s="52"/>
    </row>
    <row r="12" spans="2:7" ht="19.5" customHeight="1">
      <c r="B12" s="52" t="s">
        <v>100</v>
      </c>
      <c r="G12" s="89"/>
    </row>
    <row r="13" spans="2:7" ht="19.5" customHeight="1">
      <c r="B13" s="52" t="s">
        <v>99</v>
      </c>
      <c r="G13" s="89"/>
    </row>
    <row r="14" spans="2:7" ht="19.5" customHeight="1">
      <c r="B14" s="159" t="s">
        <v>60</v>
      </c>
      <c r="G14" s="89"/>
    </row>
    <row r="15" spans="1:8" ht="57.75" customHeight="1">
      <c r="A15" s="160" t="s">
        <v>61</v>
      </c>
      <c r="B15" s="206" t="s">
        <v>66</v>
      </c>
      <c r="C15" s="206"/>
      <c r="D15" s="206"/>
      <c r="E15" s="206"/>
      <c r="F15" s="206"/>
      <c r="G15" s="206"/>
      <c r="H15" s="206"/>
    </row>
    <row r="16" spans="1:7" ht="9.75" customHeight="1">
      <c r="A16" s="160"/>
      <c r="B16" s="161"/>
      <c r="C16" s="161"/>
      <c r="D16" s="161"/>
      <c r="E16" s="161"/>
      <c r="G16" s="89"/>
    </row>
    <row r="17" ht="13.5">
      <c r="F17" s="99"/>
    </row>
  </sheetData>
  <sheetProtection/>
  <mergeCells count="2">
    <mergeCell ref="B2:F2"/>
    <mergeCell ref="B15:H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5"/>
  <sheetViews>
    <sheetView showGridLines="0" showRowColHeaders="0" workbookViewId="0" topLeftCell="A1">
      <pane xSplit="3" ySplit="10" topLeftCell="D1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S19" sqref="S19"/>
    </sheetView>
  </sheetViews>
  <sheetFormatPr defaultColWidth="9.00390625" defaultRowHeight="13.5"/>
  <cols>
    <col min="1" max="1" width="2.00390625" style="0" customWidth="1"/>
    <col min="2" max="2" width="7.25390625" style="0" customWidth="1"/>
    <col min="3" max="3" width="5.50390625" style="1" customWidth="1"/>
    <col min="4" max="12" width="7.625" style="1" customWidth="1"/>
    <col min="13" max="13" width="2.50390625" style="0" customWidth="1"/>
  </cols>
  <sheetData>
    <row r="1" spans="2:12" ht="23.25" customHeight="1">
      <c r="B1" s="210">
        <v>38530</v>
      </c>
      <c r="C1" s="211"/>
      <c r="D1" s="212" t="s">
        <v>67</v>
      </c>
      <c r="E1" s="212"/>
      <c r="F1" s="212"/>
      <c r="G1" s="212"/>
      <c r="H1" s="212"/>
      <c r="I1" s="212"/>
      <c r="J1" s="212"/>
      <c r="K1" s="212"/>
      <c r="L1" s="212"/>
    </row>
    <row r="2" ht="5.25" customHeight="1" thickBot="1"/>
    <row r="3" spans="2:12" ht="13.5">
      <c r="B3" s="119" t="s">
        <v>48</v>
      </c>
      <c r="C3" s="120" t="s">
        <v>7</v>
      </c>
      <c r="D3" s="121">
        <v>4000</v>
      </c>
      <c r="E3" s="121">
        <v>5100</v>
      </c>
      <c r="F3" s="121">
        <v>7000</v>
      </c>
      <c r="G3" s="121">
        <v>2900</v>
      </c>
      <c r="H3" s="121">
        <v>5000</v>
      </c>
      <c r="I3" s="121">
        <v>5000</v>
      </c>
      <c r="J3" s="121">
        <v>7000</v>
      </c>
      <c r="K3" s="121">
        <v>7000</v>
      </c>
      <c r="L3" s="121">
        <v>2000</v>
      </c>
    </row>
    <row r="4" spans="2:12" ht="13.5">
      <c r="B4" s="114" t="s">
        <v>49</v>
      </c>
      <c r="C4" s="5" t="s">
        <v>7</v>
      </c>
      <c r="D4" s="15">
        <v>2000</v>
      </c>
      <c r="E4" s="15">
        <v>2900</v>
      </c>
      <c r="F4" s="15">
        <v>2900</v>
      </c>
      <c r="G4" s="15">
        <v>1600</v>
      </c>
      <c r="H4" s="15">
        <v>3000</v>
      </c>
      <c r="I4" s="15">
        <v>2600</v>
      </c>
      <c r="J4" s="15">
        <v>2700</v>
      </c>
      <c r="K4" s="15">
        <v>1600</v>
      </c>
      <c r="L4" s="15">
        <v>1000</v>
      </c>
    </row>
    <row r="5" spans="2:12" ht="13.5">
      <c r="B5" s="117" t="s">
        <v>0</v>
      </c>
      <c r="C5" s="118" t="s">
        <v>7</v>
      </c>
      <c r="D5" s="122">
        <f>ABS(D$3-D$4)</f>
        <v>2000</v>
      </c>
      <c r="E5" s="122">
        <f aca="true" t="shared" si="0" ref="E5:L5">ABS(E$3-E$4)</f>
        <v>2200</v>
      </c>
      <c r="F5" s="122">
        <f t="shared" si="0"/>
        <v>4100</v>
      </c>
      <c r="G5" s="122">
        <f t="shared" si="0"/>
        <v>1300</v>
      </c>
      <c r="H5" s="122">
        <f t="shared" si="0"/>
        <v>2000</v>
      </c>
      <c r="I5" s="122">
        <f t="shared" si="0"/>
        <v>2400</v>
      </c>
      <c r="J5" s="122">
        <f t="shared" si="0"/>
        <v>4300</v>
      </c>
      <c r="K5" s="122">
        <f t="shared" si="0"/>
        <v>5400</v>
      </c>
      <c r="L5" s="122">
        <f t="shared" si="0"/>
        <v>1000</v>
      </c>
    </row>
    <row r="6" spans="2:12" ht="13.5">
      <c r="B6" s="114" t="s">
        <v>43</v>
      </c>
      <c r="C6" s="5" t="s">
        <v>2</v>
      </c>
      <c r="D6" s="15">
        <v>8</v>
      </c>
      <c r="E6" s="15">
        <v>5</v>
      </c>
      <c r="F6" s="15">
        <v>9</v>
      </c>
      <c r="G6" s="15">
        <v>6</v>
      </c>
      <c r="H6" s="15">
        <v>4.2</v>
      </c>
      <c r="I6" s="15">
        <v>5.2</v>
      </c>
      <c r="J6" s="15">
        <v>9</v>
      </c>
      <c r="K6" s="15">
        <v>12</v>
      </c>
      <c r="L6" s="15">
        <v>4</v>
      </c>
    </row>
    <row r="7" spans="2:12" ht="13.5">
      <c r="B7" s="4" t="s">
        <v>1</v>
      </c>
      <c r="C7" s="6" t="s">
        <v>3</v>
      </c>
      <c r="D7" s="9">
        <f>IF(D$6=0,0,DEGREES(ATAN(D$5/(D$6*6076.11))))</f>
        <v>2.356091335364245</v>
      </c>
      <c r="E7" s="9">
        <f>IF(E$6=0,0,DEGREES(ATAN(E$5/(E$6*6076.11))))</f>
        <v>4.141829996114364</v>
      </c>
      <c r="F7" s="9">
        <f aca="true" t="shared" si="1" ref="F7:L7">IF(F$6=0,0,DEGREES(ATAN(F$5/(F$6*6076.11))))</f>
        <v>4.287721520130606</v>
      </c>
      <c r="G7" s="9">
        <f t="shared" si="1"/>
        <v>2.042232261701554</v>
      </c>
      <c r="H7" s="9">
        <f t="shared" si="1"/>
        <v>4.481164857229037</v>
      </c>
      <c r="I7" s="9">
        <f t="shared" si="1"/>
        <v>4.343818919634616</v>
      </c>
      <c r="J7" s="9">
        <f t="shared" si="1"/>
        <v>4.4960409311589755</v>
      </c>
      <c r="K7" s="9">
        <f t="shared" si="1"/>
        <v>4.235623699949118</v>
      </c>
      <c r="L7" s="9">
        <f t="shared" si="1"/>
        <v>2.356091335364245</v>
      </c>
    </row>
    <row r="8" spans="2:12" ht="13.5">
      <c r="B8" s="111" t="s">
        <v>1</v>
      </c>
      <c r="C8" s="112" t="s">
        <v>4</v>
      </c>
      <c r="D8" s="113">
        <f aca="true" t="shared" si="2" ref="D8:L8">TAN(RADIANS(D$7))*100</f>
        <v>4.114474556912235</v>
      </c>
      <c r="E8" s="113">
        <f t="shared" si="2"/>
        <v>7.241475220165534</v>
      </c>
      <c r="F8" s="113">
        <f t="shared" si="2"/>
        <v>7.497486970373406</v>
      </c>
      <c r="G8" s="113">
        <f t="shared" si="2"/>
        <v>3.5658779493239376</v>
      </c>
      <c r="H8" s="113">
        <f t="shared" si="2"/>
        <v>7.8370943941185445</v>
      </c>
      <c r="I8" s="113">
        <f t="shared" si="2"/>
        <v>7.595953028145665</v>
      </c>
      <c r="J8" s="113">
        <f t="shared" si="2"/>
        <v>7.8632180420989375</v>
      </c>
      <c r="K8" s="113">
        <f t="shared" si="2"/>
        <v>7.406054202442023</v>
      </c>
      <c r="L8" s="113">
        <f t="shared" si="2"/>
        <v>4.114474556912235</v>
      </c>
    </row>
    <row r="9" spans="2:12" ht="13.5">
      <c r="B9" s="111" t="s">
        <v>46</v>
      </c>
      <c r="C9" s="116" t="s">
        <v>47</v>
      </c>
      <c r="D9" s="14">
        <f>D$8/100*6076.11</f>
        <v>250</v>
      </c>
      <c r="E9" s="14">
        <f aca="true" t="shared" si="3" ref="E9:L9">E$8/100*6076.11</f>
        <v>440.00000000000006</v>
      </c>
      <c r="F9" s="14">
        <f t="shared" si="3"/>
        <v>455.55555555555554</v>
      </c>
      <c r="G9" s="14">
        <f t="shared" si="3"/>
        <v>216.66666666666669</v>
      </c>
      <c r="H9" s="14">
        <f t="shared" si="3"/>
        <v>476.19047619047626</v>
      </c>
      <c r="I9" s="14">
        <f t="shared" si="3"/>
        <v>461.53846153846155</v>
      </c>
      <c r="J9" s="14">
        <f t="shared" si="3"/>
        <v>477.77777777777777</v>
      </c>
      <c r="K9" s="14">
        <f t="shared" si="3"/>
        <v>450</v>
      </c>
      <c r="L9" s="14">
        <f t="shared" si="3"/>
        <v>250</v>
      </c>
    </row>
    <row r="10" spans="2:12" ht="14.25" thickBot="1">
      <c r="B10" s="2" t="s">
        <v>42</v>
      </c>
      <c r="C10" s="115" t="s">
        <v>44</v>
      </c>
      <c r="D10" s="12">
        <f>IF(D$8=0,0,1/(D$8/100))</f>
        <v>24.30444</v>
      </c>
      <c r="E10" s="12">
        <f aca="true" t="shared" si="4" ref="E10:L10">IF(E$8=0,0,1/(E$8/100))</f>
        <v>13.809340909090908</v>
      </c>
      <c r="F10" s="12">
        <f t="shared" si="4"/>
        <v>13.33780243902439</v>
      </c>
      <c r="G10" s="12">
        <f t="shared" si="4"/>
        <v>28.04358461538461</v>
      </c>
      <c r="H10" s="12">
        <f t="shared" si="4"/>
        <v>12.759830999999997</v>
      </c>
      <c r="I10" s="12">
        <f t="shared" si="4"/>
        <v>13.164905</v>
      </c>
      <c r="J10" s="12">
        <f t="shared" si="4"/>
        <v>12.717439534883722</v>
      </c>
      <c r="K10" s="12">
        <f t="shared" si="4"/>
        <v>13.502466666666665</v>
      </c>
      <c r="L10" s="12">
        <f t="shared" si="4"/>
        <v>24.30444</v>
      </c>
    </row>
    <row r="11" spans="2:12" ht="14.25" thickBot="1">
      <c r="B11" s="207" t="s">
        <v>8</v>
      </c>
      <c r="C11" s="7" t="s">
        <v>6</v>
      </c>
      <c r="D11" s="10" t="s">
        <v>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</row>
    <row r="12" spans="2:12" ht="14.25" customHeight="1" thickTop="1">
      <c r="B12" s="208"/>
      <c r="C12" s="16">
        <v>250</v>
      </c>
      <c r="D12" s="11">
        <f>($C12/60*6076.11)*TAN(RADIANS(D$7))</f>
        <v>1041.6666666666667</v>
      </c>
      <c r="E12" s="11">
        <f aca="true" t="shared" si="5" ref="E12:L12">($C12/60*6076.11)*TAN(RADIANS(E$7))</f>
        <v>1833.3333333333335</v>
      </c>
      <c r="F12" s="11">
        <f t="shared" si="5"/>
        <v>1898.148148148148</v>
      </c>
      <c r="G12" s="11">
        <f t="shared" si="5"/>
        <v>902.7777777777779</v>
      </c>
      <c r="H12" s="11">
        <f t="shared" si="5"/>
        <v>1984.1269841269846</v>
      </c>
      <c r="I12" s="11">
        <f t="shared" si="5"/>
        <v>1923.076923076923</v>
      </c>
      <c r="J12" s="11">
        <f t="shared" si="5"/>
        <v>1990.7407407407406</v>
      </c>
      <c r="K12" s="11">
        <f t="shared" si="5"/>
        <v>1875.0000000000002</v>
      </c>
      <c r="L12" s="11">
        <f t="shared" si="5"/>
        <v>1041.6666666666667</v>
      </c>
    </row>
    <row r="13" spans="2:12" ht="14.25" customHeight="1">
      <c r="B13" s="208"/>
      <c r="C13" s="17">
        <v>200</v>
      </c>
      <c r="D13" s="14">
        <f aca="true" t="shared" si="6" ref="D13:L45">($C13/60*6076.11)*TAN(RADIANS(D$7))</f>
        <v>833.3333333333334</v>
      </c>
      <c r="E13" s="14">
        <f t="shared" si="6"/>
        <v>1466.666666666667</v>
      </c>
      <c r="F13" s="14">
        <f t="shared" si="6"/>
        <v>1518.5185185185185</v>
      </c>
      <c r="G13" s="14">
        <f t="shared" si="6"/>
        <v>722.2222222222224</v>
      </c>
      <c r="H13" s="14">
        <f t="shared" si="6"/>
        <v>1587.3015873015877</v>
      </c>
      <c r="I13" s="14">
        <f t="shared" si="6"/>
        <v>1538.4615384615386</v>
      </c>
      <c r="J13" s="14">
        <f t="shared" si="6"/>
        <v>1592.5925925925926</v>
      </c>
      <c r="K13" s="14">
        <f t="shared" si="6"/>
        <v>1500.0000000000002</v>
      </c>
      <c r="L13" s="14">
        <f t="shared" si="6"/>
        <v>833.3333333333334</v>
      </c>
    </row>
    <row r="14" spans="2:12" ht="14.25" customHeight="1">
      <c r="B14" s="208"/>
      <c r="C14" s="17">
        <v>180</v>
      </c>
      <c r="D14" s="14">
        <f t="shared" si="6"/>
        <v>749.9999999999999</v>
      </c>
      <c r="E14" s="14">
        <f t="shared" si="6"/>
        <v>1320</v>
      </c>
      <c r="F14" s="14">
        <f t="shared" si="6"/>
        <v>1366.6666666666665</v>
      </c>
      <c r="G14" s="14">
        <f t="shared" si="6"/>
        <v>650</v>
      </c>
      <c r="H14" s="14">
        <f t="shared" si="6"/>
        <v>1428.5714285714287</v>
      </c>
      <c r="I14" s="14">
        <f t="shared" si="6"/>
        <v>1384.6153846153845</v>
      </c>
      <c r="J14" s="14">
        <f t="shared" si="6"/>
        <v>1433.3333333333333</v>
      </c>
      <c r="K14" s="14">
        <f t="shared" si="6"/>
        <v>1350</v>
      </c>
      <c r="L14" s="14">
        <f t="shared" si="6"/>
        <v>749.9999999999999</v>
      </c>
    </row>
    <row r="15" spans="2:12" ht="14.25" customHeight="1">
      <c r="B15" s="208"/>
      <c r="C15" s="17"/>
      <c r="D15" s="14">
        <f t="shared" si="6"/>
        <v>0</v>
      </c>
      <c r="E15" s="14">
        <f t="shared" si="6"/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</row>
    <row r="16" spans="2:12" ht="14.25" customHeight="1">
      <c r="B16" s="208"/>
      <c r="C16" s="16"/>
      <c r="D16" s="11">
        <f t="shared" si="6"/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si="6"/>
        <v>0</v>
      </c>
    </row>
    <row r="17" spans="2:12" ht="13.5">
      <c r="B17" s="208"/>
      <c r="C17" s="13">
        <v>500</v>
      </c>
      <c r="D17" s="14">
        <f t="shared" si="6"/>
        <v>2083.3333333333335</v>
      </c>
      <c r="E17" s="14">
        <f t="shared" si="6"/>
        <v>3666.666666666667</v>
      </c>
      <c r="F17" s="14">
        <f t="shared" si="6"/>
        <v>3796.296296296296</v>
      </c>
      <c r="G17" s="14">
        <f t="shared" si="6"/>
        <v>1805.5555555555559</v>
      </c>
      <c r="H17" s="14">
        <f t="shared" si="6"/>
        <v>3968.253968253969</v>
      </c>
      <c r="I17" s="14">
        <f t="shared" si="6"/>
        <v>3846.153846153846</v>
      </c>
      <c r="J17" s="14">
        <f t="shared" si="6"/>
        <v>3981.4814814814813</v>
      </c>
      <c r="K17" s="14">
        <f t="shared" si="6"/>
        <v>3750.0000000000005</v>
      </c>
      <c r="L17" s="14">
        <f t="shared" si="6"/>
        <v>2083.3333333333335</v>
      </c>
    </row>
    <row r="18" spans="2:12" ht="13.5">
      <c r="B18" s="208"/>
      <c r="C18" s="13">
        <v>450</v>
      </c>
      <c r="D18" s="14">
        <f t="shared" si="6"/>
        <v>1875</v>
      </c>
      <c r="E18" s="14">
        <f t="shared" si="6"/>
        <v>3300</v>
      </c>
      <c r="F18" s="14">
        <f t="shared" si="6"/>
        <v>3416.6666666666665</v>
      </c>
      <c r="G18" s="14">
        <f t="shared" si="6"/>
        <v>1625.0000000000002</v>
      </c>
      <c r="H18" s="14">
        <f t="shared" si="6"/>
        <v>3571.428571428572</v>
      </c>
      <c r="I18" s="14">
        <f t="shared" si="6"/>
        <v>3461.5384615384614</v>
      </c>
      <c r="J18" s="14">
        <f t="shared" si="6"/>
        <v>3583.333333333333</v>
      </c>
      <c r="K18" s="14">
        <f t="shared" si="6"/>
        <v>3375</v>
      </c>
      <c r="L18" s="14">
        <f t="shared" si="6"/>
        <v>1875</v>
      </c>
    </row>
    <row r="19" spans="2:12" ht="13.5">
      <c r="B19" s="208"/>
      <c r="C19" s="13">
        <v>400</v>
      </c>
      <c r="D19" s="14">
        <f t="shared" si="6"/>
        <v>1666.6666666666667</v>
      </c>
      <c r="E19" s="14">
        <f t="shared" si="6"/>
        <v>2933.333333333334</v>
      </c>
      <c r="F19" s="14">
        <f t="shared" si="6"/>
        <v>3037.037037037037</v>
      </c>
      <c r="G19" s="14">
        <f t="shared" si="6"/>
        <v>1444.4444444444448</v>
      </c>
      <c r="H19" s="14">
        <f t="shared" si="6"/>
        <v>3174.6031746031754</v>
      </c>
      <c r="I19" s="14">
        <f t="shared" si="6"/>
        <v>3076.923076923077</v>
      </c>
      <c r="J19" s="14">
        <f t="shared" si="6"/>
        <v>3185.185185185185</v>
      </c>
      <c r="K19" s="14">
        <f t="shared" si="6"/>
        <v>3000.0000000000005</v>
      </c>
      <c r="L19" s="14">
        <f t="shared" si="6"/>
        <v>1666.6666666666667</v>
      </c>
    </row>
    <row r="20" spans="2:12" ht="13.5">
      <c r="B20" s="208"/>
      <c r="C20" s="13">
        <v>350</v>
      </c>
      <c r="D20" s="14">
        <f t="shared" si="6"/>
        <v>1458.3333333333333</v>
      </c>
      <c r="E20" s="14">
        <f t="shared" si="6"/>
        <v>2566.666666666667</v>
      </c>
      <c r="F20" s="14">
        <f t="shared" si="6"/>
        <v>2657.4074074074074</v>
      </c>
      <c r="G20" s="14">
        <f t="shared" si="6"/>
        <v>1263.888888888889</v>
      </c>
      <c r="H20" s="14">
        <f t="shared" si="6"/>
        <v>2777.7777777777783</v>
      </c>
      <c r="I20" s="14">
        <f t="shared" si="6"/>
        <v>2692.3076923076924</v>
      </c>
      <c r="J20" s="14">
        <f t="shared" si="6"/>
        <v>2787.037037037037</v>
      </c>
      <c r="K20" s="14">
        <f t="shared" si="6"/>
        <v>2625</v>
      </c>
      <c r="L20" s="14">
        <f t="shared" si="6"/>
        <v>1458.3333333333333</v>
      </c>
    </row>
    <row r="21" spans="2:12" ht="13.5">
      <c r="B21" s="208"/>
      <c r="C21" s="13">
        <v>340</v>
      </c>
      <c r="D21" s="14">
        <f t="shared" si="6"/>
        <v>1416.6666666666667</v>
      </c>
      <c r="E21" s="14">
        <f t="shared" si="6"/>
        <v>2493.3333333333335</v>
      </c>
      <c r="F21" s="14">
        <f t="shared" si="6"/>
        <v>2581.4814814814813</v>
      </c>
      <c r="G21" s="14">
        <f t="shared" si="6"/>
        <v>1227.777777777778</v>
      </c>
      <c r="H21" s="14">
        <f t="shared" si="6"/>
        <v>2698.4126984126992</v>
      </c>
      <c r="I21" s="14">
        <f t="shared" si="6"/>
        <v>2615.3846153846157</v>
      </c>
      <c r="J21" s="14">
        <f t="shared" si="6"/>
        <v>2707.4074074074074</v>
      </c>
      <c r="K21" s="14">
        <f t="shared" si="6"/>
        <v>2550.0000000000005</v>
      </c>
      <c r="L21" s="14">
        <f t="shared" si="6"/>
        <v>1416.6666666666667</v>
      </c>
    </row>
    <row r="22" spans="2:12" ht="13.5">
      <c r="B22" s="208"/>
      <c r="C22" s="13">
        <v>330</v>
      </c>
      <c r="D22" s="14">
        <f t="shared" si="6"/>
        <v>1374.9999999999998</v>
      </c>
      <c r="E22" s="14">
        <f t="shared" si="6"/>
        <v>2420</v>
      </c>
      <c r="F22" s="14">
        <f t="shared" si="6"/>
        <v>2505.555555555555</v>
      </c>
      <c r="G22" s="14">
        <f t="shared" si="6"/>
        <v>1191.6666666666667</v>
      </c>
      <c r="H22" s="14">
        <f t="shared" si="6"/>
        <v>2619.0476190476193</v>
      </c>
      <c r="I22" s="14">
        <f t="shared" si="6"/>
        <v>2538.461538461538</v>
      </c>
      <c r="J22" s="14">
        <f t="shared" si="6"/>
        <v>2627.7777777777774</v>
      </c>
      <c r="K22" s="14">
        <f t="shared" si="6"/>
        <v>2475</v>
      </c>
      <c r="L22" s="14">
        <f t="shared" si="6"/>
        <v>1374.9999999999998</v>
      </c>
    </row>
    <row r="23" spans="2:12" ht="13.5">
      <c r="B23" s="208"/>
      <c r="C23" s="13">
        <v>320</v>
      </c>
      <c r="D23" s="14">
        <f t="shared" si="6"/>
        <v>1333.3333333333333</v>
      </c>
      <c r="E23" s="14">
        <f t="shared" si="6"/>
        <v>2346.666666666667</v>
      </c>
      <c r="F23" s="14">
        <f t="shared" si="6"/>
        <v>2429.6296296296296</v>
      </c>
      <c r="G23" s="14">
        <f t="shared" si="6"/>
        <v>1155.5555555555557</v>
      </c>
      <c r="H23" s="14">
        <f t="shared" si="6"/>
        <v>2539.68253968254</v>
      </c>
      <c r="I23" s="14">
        <f t="shared" si="6"/>
        <v>2461.5384615384614</v>
      </c>
      <c r="J23" s="14">
        <f t="shared" si="6"/>
        <v>2548.148148148148</v>
      </c>
      <c r="K23" s="14">
        <f t="shared" si="6"/>
        <v>2400</v>
      </c>
      <c r="L23" s="14">
        <f t="shared" si="6"/>
        <v>1333.3333333333333</v>
      </c>
    </row>
    <row r="24" spans="2:12" ht="13.5">
      <c r="B24" s="208"/>
      <c r="C24" s="13">
        <v>310</v>
      </c>
      <c r="D24" s="14">
        <f t="shared" si="6"/>
        <v>1291.6666666666667</v>
      </c>
      <c r="E24" s="14">
        <f t="shared" si="6"/>
        <v>2273.3333333333335</v>
      </c>
      <c r="F24" s="14">
        <f t="shared" si="6"/>
        <v>2353.7037037037035</v>
      </c>
      <c r="G24" s="14">
        <f t="shared" si="6"/>
        <v>1119.4444444444446</v>
      </c>
      <c r="H24" s="14">
        <f t="shared" si="6"/>
        <v>2460.317460317461</v>
      </c>
      <c r="I24" s="14">
        <f t="shared" si="6"/>
        <v>2384.6153846153848</v>
      </c>
      <c r="J24" s="14">
        <f t="shared" si="6"/>
        <v>2468.5185185185187</v>
      </c>
      <c r="K24" s="14">
        <f t="shared" si="6"/>
        <v>2325.0000000000005</v>
      </c>
      <c r="L24" s="14">
        <f t="shared" si="6"/>
        <v>1291.6666666666667</v>
      </c>
    </row>
    <row r="25" spans="2:12" ht="13.5">
      <c r="B25" s="208"/>
      <c r="C25" s="13">
        <v>300</v>
      </c>
      <c r="D25" s="14">
        <f t="shared" si="6"/>
        <v>1250</v>
      </c>
      <c r="E25" s="14">
        <f t="shared" si="6"/>
        <v>2200</v>
      </c>
      <c r="F25" s="14">
        <f t="shared" si="6"/>
        <v>2277.777777777778</v>
      </c>
      <c r="G25" s="14">
        <f t="shared" si="6"/>
        <v>1083.3333333333335</v>
      </c>
      <c r="H25" s="14">
        <f t="shared" si="6"/>
        <v>2380.9523809523816</v>
      </c>
      <c r="I25" s="14">
        <f t="shared" si="6"/>
        <v>2307.6923076923076</v>
      </c>
      <c r="J25" s="14">
        <f t="shared" si="6"/>
        <v>2388.8888888888887</v>
      </c>
      <c r="K25" s="14">
        <f t="shared" si="6"/>
        <v>2250</v>
      </c>
      <c r="L25" s="14">
        <f t="shared" si="6"/>
        <v>1250</v>
      </c>
    </row>
    <row r="26" spans="2:12" ht="13.5">
      <c r="B26" s="208"/>
      <c r="C26" s="13">
        <v>290</v>
      </c>
      <c r="D26" s="14">
        <f t="shared" si="6"/>
        <v>1208.3333333333333</v>
      </c>
      <c r="E26" s="14">
        <f t="shared" si="6"/>
        <v>2126.666666666667</v>
      </c>
      <c r="F26" s="14">
        <f t="shared" si="6"/>
        <v>2201.8518518518517</v>
      </c>
      <c r="G26" s="14">
        <f t="shared" si="6"/>
        <v>1047.2222222222224</v>
      </c>
      <c r="H26" s="14">
        <f t="shared" si="6"/>
        <v>2301.587301587302</v>
      </c>
      <c r="I26" s="14">
        <f t="shared" si="6"/>
        <v>2230.7692307692305</v>
      </c>
      <c r="J26" s="14">
        <f t="shared" si="6"/>
        <v>2309.259259259259</v>
      </c>
      <c r="K26" s="14">
        <f t="shared" si="6"/>
        <v>2175</v>
      </c>
      <c r="L26" s="14">
        <f t="shared" si="6"/>
        <v>1208.3333333333333</v>
      </c>
    </row>
    <row r="27" spans="2:12" ht="13.5">
      <c r="B27" s="208"/>
      <c r="C27" s="13">
        <v>280</v>
      </c>
      <c r="D27" s="14">
        <f t="shared" si="6"/>
        <v>1166.6666666666667</v>
      </c>
      <c r="E27" s="14">
        <f t="shared" si="6"/>
        <v>2053.3333333333335</v>
      </c>
      <c r="F27" s="14">
        <f t="shared" si="6"/>
        <v>2125.925925925926</v>
      </c>
      <c r="G27" s="14">
        <f t="shared" si="6"/>
        <v>1011.1111111111113</v>
      </c>
      <c r="H27" s="14">
        <f t="shared" si="6"/>
        <v>2222.2222222222226</v>
      </c>
      <c r="I27" s="14">
        <f t="shared" si="6"/>
        <v>2153.846153846154</v>
      </c>
      <c r="J27" s="14">
        <f t="shared" si="6"/>
        <v>2229.6296296296296</v>
      </c>
      <c r="K27" s="14">
        <f t="shared" si="6"/>
        <v>2100.0000000000005</v>
      </c>
      <c r="L27" s="14">
        <f t="shared" si="6"/>
        <v>1166.6666666666667</v>
      </c>
    </row>
    <row r="28" spans="2:12" ht="13.5">
      <c r="B28" s="208"/>
      <c r="C28" s="13">
        <v>270</v>
      </c>
      <c r="D28" s="14">
        <f t="shared" si="6"/>
        <v>1125</v>
      </c>
      <c r="E28" s="14">
        <f t="shared" si="6"/>
        <v>1980.0000000000002</v>
      </c>
      <c r="F28" s="14">
        <f t="shared" si="6"/>
        <v>2050</v>
      </c>
      <c r="G28" s="14">
        <f t="shared" si="6"/>
        <v>975.0000000000001</v>
      </c>
      <c r="H28" s="14">
        <f t="shared" si="6"/>
        <v>2142.857142857143</v>
      </c>
      <c r="I28" s="14">
        <f t="shared" si="6"/>
        <v>2076.9230769230767</v>
      </c>
      <c r="J28" s="14">
        <f t="shared" si="6"/>
        <v>2150</v>
      </c>
      <c r="K28" s="14">
        <f t="shared" si="6"/>
        <v>2025.0000000000002</v>
      </c>
      <c r="L28" s="14">
        <f t="shared" si="6"/>
        <v>1125</v>
      </c>
    </row>
    <row r="29" spans="2:12" ht="13.5">
      <c r="B29" s="208"/>
      <c r="C29" s="13">
        <v>260</v>
      </c>
      <c r="D29" s="14">
        <f t="shared" si="6"/>
        <v>1083.3333333333333</v>
      </c>
      <c r="E29" s="14">
        <f t="shared" si="6"/>
        <v>1906.6666666666667</v>
      </c>
      <c r="F29" s="14">
        <f t="shared" si="6"/>
        <v>1974.074074074074</v>
      </c>
      <c r="G29" s="14">
        <f t="shared" si="6"/>
        <v>938.8888888888889</v>
      </c>
      <c r="H29" s="14">
        <f t="shared" si="6"/>
        <v>2063.4920634920636</v>
      </c>
      <c r="I29" s="14">
        <f t="shared" si="6"/>
        <v>1999.9999999999998</v>
      </c>
      <c r="J29" s="14">
        <f t="shared" si="6"/>
        <v>2070.37037037037</v>
      </c>
      <c r="K29" s="14">
        <f t="shared" si="6"/>
        <v>1950</v>
      </c>
      <c r="L29" s="14">
        <f t="shared" si="6"/>
        <v>1083.3333333333333</v>
      </c>
    </row>
    <row r="30" spans="2:12" ht="13.5">
      <c r="B30" s="208"/>
      <c r="C30" s="13">
        <v>250</v>
      </c>
      <c r="D30" s="14">
        <f t="shared" si="6"/>
        <v>1041.6666666666667</v>
      </c>
      <c r="E30" s="14">
        <f t="shared" si="6"/>
        <v>1833.3333333333335</v>
      </c>
      <c r="F30" s="14">
        <f t="shared" si="6"/>
        <v>1898.148148148148</v>
      </c>
      <c r="G30" s="14">
        <f t="shared" si="6"/>
        <v>902.7777777777779</v>
      </c>
      <c r="H30" s="14">
        <f t="shared" si="6"/>
        <v>1984.1269841269846</v>
      </c>
      <c r="I30" s="14">
        <f t="shared" si="6"/>
        <v>1923.076923076923</v>
      </c>
      <c r="J30" s="14">
        <f t="shared" si="6"/>
        <v>1990.7407407407406</v>
      </c>
      <c r="K30" s="14">
        <f t="shared" si="6"/>
        <v>1875.0000000000002</v>
      </c>
      <c r="L30" s="14">
        <f t="shared" si="6"/>
        <v>1041.6666666666667</v>
      </c>
    </row>
    <row r="31" spans="2:12" ht="13.5">
      <c r="B31" s="208"/>
      <c r="C31" s="13">
        <v>240</v>
      </c>
      <c r="D31" s="14">
        <f t="shared" si="6"/>
        <v>1000</v>
      </c>
      <c r="E31" s="14">
        <f t="shared" si="6"/>
        <v>1760.0000000000002</v>
      </c>
      <c r="F31" s="14">
        <f t="shared" si="6"/>
        <v>1822.2222222222222</v>
      </c>
      <c r="G31" s="14">
        <f t="shared" si="6"/>
        <v>866.6666666666667</v>
      </c>
      <c r="H31" s="14">
        <f t="shared" si="6"/>
        <v>1904.761904761905</v>
      </c>
      <c r="I31" s="14">
        <f t="shared" si="6"/>
        <v>1846.1538461538462</v>
      </c>
      <c r="J31" s="14">
        <f t="shared" si="6"/>
        <v>1911.111111111111</v>
      </c>
      <c r="K31" s="14">
        <f t="shared" si="6"/>
        <v>1800</v>
      </c>
      <c r="L31" s="14">
        <f t="shared" si="6"/>
        <v>1000</v>
      </c>
    </row>
    <row r="32" spans="2:12" ht="13.5">
      <c r="B32" s="208"/>
      <c r="C32" s="13">
        <v>230</v>
      </c>
      <c r="D32" s="14">
        <f t="shared" si="6"/>
        <v>958.3333333333334</v>
      </c>
      <c r="E32" s="14">
        <f t="shared" si="6"/>
        <v>1686.666666666667</v>
      </c>
      <c r="F32" s="14">
        <f t="shared" si="6"/>
        <v>1746.2962962962963</v>
      </c>
      <c r="G32" s="14">
        <f t="shared" si="6"/>
        <v>830.5555555555557</v>
      </c>
      <c r="H32" s="14">
        <f t="shared" si="6"/>
        <v>1825.396825396826</v>
      </c>
      <c r="I32" s="14">
        <f t="shared" si="6"/>
        <v>1769.2307692307693</v>
      </c>
      <c r="J32" s="14">
        <f t="shared" si="6"/>
        <v>1831.4814814814815</v>
      </c>
      <c r="K32" s="14">
        <f t="shared" si="6"/>
        <v>1725.0000000000002</v>
      </c>
      <c r="L32" s="14">
        <f t="shared" si="6"/>
        <v>958.3333333333334</v>
      </c>
    </row>
    <row r="33" spans="2:12" ht="13.5">
      <c r="B33" s="208"/>
      <c r="C33" s="13">
        <v>220</v>
      </c>
      <c r="D33" s="14">
        <f t="shared" si="6"/>
        <v>916.6666666666666</v>
      </c>
      <c r="E33" s="14">
        <f t="shared" si="6"/>
        <v>1613.3333333333335</v>
      </c>
      <c r="F33" s="14">
        <f t="shared" si="6"/>
        <v>1670.3703703703702</v>
      </c>
      <c r="G33" s="14">
        <f t="shared" si="6"/>
        <v>794.4444444444446</v>
      </c>
      <c r="H33" s="14">
        <f t="shared" si="6"/>
        <v>1746.0317460317465</v>
      </c>
      <c r="I33" s="14">
        <f t="shared" si="6"/>
        <v>1692.3076923076924</v>
      </c>
      <c r="J33" s="14">
        <f t="shared" si="6"/>
        <v>1751.8518518518517</v>
      </c>
      <c r="K33" s="14">
        <f t="shared" si="6"/>
        <v>1650.0000000000002</v>
      </c>
      <c r="L33" s="14">
        <f t="shared" si="6"/>
        <v>916.6666666666666</v>
      </c>
    </row>
    <row r="34" spans="2:12" ht="13.5">
      <c r="B34" s="208"/>
      <c r="C34" s="13">
        <v>210</v>
      </c>
      <c r="D34" s="14">
        <f t="shared" si="6"/>
        <v>874.9999999999999</v>
      </c>
      <c r="E34" s="14">
        <f t="shared" si="6"/>
        <v>1540</v>
      </c>
      <c r="F34" s="14">
        <f t="shared" si="6"/>
        <v>1594.4444444444443</v>
      </c>
      <c r="G34" s="14">
        <f t="shared" si="6"/>
        <v>758.3333333333334</v>
      </c>
      <c r="H34" s="14">
        <f t="shared" si="6"/>
        <v>1666.666666666667</v>
      </c>
      <c r="I34" s="14">
        <f t="shared" si="6"/>
        <v>1615.3846153846152</v>
      </c>
      <c r="J34" s="14">
        <f t="shared" si="6"/>
        <v>1672.2222222222222</v>
      </c>
      <c r="K34" s="14">
        <f t="shared" si="6"/>
        <v>1575</v>
      </c>
      <c r="L34" s="14">
        <f t="shared" si="6"/>
        <v>874.9999999999999</v>
      </c>
    </row>
    <row r="35" spans="2:12" ht="13.5">
      <c r="B35" s="208"/>
      <c r="C35" s="13">
        <v>200</v>
      </c>
      <c r="D35" s="14">
        <f t="shared" si="6"/>
        <v>833.3333333333334</v>
      </c>
      <c r="E35" s="14">
        <f t="shared" si="6"/>
        <v>1466.666666666667</v>
      </c>
      <c r="F35" s="14">
        <f t="shared" si="6"/>
        <v>1518.5185185185185</v>
      </c>
      <c r="G35" s="14">
        <f t="shared" si="6"/>
        <v>722.2222222222224</v>
      </c>
      <c r="H35" s="14">
        <f t="shared" si="6"/>
        <v>1587.3015873015877</v>
      </c>
      <c r="I35" s="14">
        <f t="shared" si="6"/>
        <v>1538.4615384615386</v>
      </c>
      <c r="J35" s="14">
        <f t="shared" si="6"/>
        <v>1592.5925925925926</v>
      </c>
      <c r="K35" s="14">
        <f t="shared" si="6"/>
        <v>1500.0000000000002</v>
      </c>
      <c r="L35" s="14">
        <f t="shared" si="6"/>
        <v>833.3333333333334</v>
      </c>
    </row>
    <row r="36" spans="2:12" ht="13.5">
      <c r="B36" s="208"/>
      <c r="C36" s="13">
        <v>190</v>
      </c>
      <c r="D36" s="14">
        <f t="shared" si="6"/>
        <v>791.6666666666666</v>
      </c>
      <c r="E36" s="14">
        <f t="shared" si="6"/>
        <v>1393.3333333333335</v>
      </c>
      <c r="F36" s="14">
        <f t="shared" si="6"/>
        <v>1442.5925925925926</v>
      </c>
      <c r="G36" s="14">
        <f t="shared" si="6"/>
        <v>686.1111111111112</v>
      </c>
      <c r="H36" s="14">
        <f t="shared" si="6"/>
        <v>1507.9365079365082</v>
      </c>
      <c r="I36" s="14">
        <f t="shared" si="6"/>
        <v>1461.5384615384614</v>
      </c>
      <c r="J36" s="14">
        <f t="shared" si="6"/>
        <v>1512.9629629629628</v>
      </c>
      <c r="K36" s="14">
        <f t="shared" si="6"/>
        <v>1425</v>
      </c>
      <c r="L36" s="14">
        <f t="shared" si="6"/>
        <v>791.6666666666666</v>
      </c>
    </row>
    <row r="37" spans="2:12" ht="13.5">
      <c r="B37" s="208"/>
      <c r="C37" s="13">
        <v>180</v>
      </c>
      <c r="D37" s="14">
        <f t="shared" si="6"/>
        <v>749.9999999999999</v>
      </c>
      <c r="E37" s="14">
        <f t="shared" si="6"/>
        <v>1320</v>
      </c>
      <c r="F37" s="14">
        <f t="shared" si="6"/>
        <v>1366.6666666666665</v>
      </c>
      <c r="G37" s="14">
        <f t="shared" si="6"/>
        <v>650</v>
      </c>
      <c r="H37" s="14">
        <f t="shared" si="6"/>
        <v>1428.5714285714287</v>
      </c>
      <c r="I37" s="14">
        <f t="shared" si="6"/>
        <v>1384.6153846153845</v>
      </c>
      <c r="J37" s="14">
        <f t="shared" si="6"/>
        <v>1433.3333333333333</v>
      </c>
      <c r="K37" s="14">
        <f t="shared" si="6"/>
        <v>1350</v>
      </c>
      <c r="L37" s="14">
        <f t="shared" si="6"/>
        <v>749.9999999999999</v>
      </c>
    </row>
    <row r="38" spans="2:12" ht="13.5">
      <c r="B38" s="208"/>
      <c r="C38" s="13">
        <v>170</v>
      </c>
      <c r="D38" s="14">
        <f t="shared" si="6"/>
        <v>708.3333333333334</v>
      </c>
      <c r="E38" s="14">
        <f t="shared" si="6"/>
        <v>1246.6666666666667</v>
      </c>
      <c r="F38" s="14">
        <f t="shared" si="6"/>
        <v>1290.7407407407406</v>
      </c>
      <c r="G38" s="14">
        <f t="shared" si="6"/>
        <v>613.888888888889</v>
      </c>
      <c r="H38" s="14">
        <f t="shared" si="6"/>
        <v>1349.2063492063496</v>
      </c>
      <c r="I38" s="14">
        <f t="shared" si="6"/>
        <v>1307.6923076923078</v>
      </c>
      <c r="J38" s="14">
        <f t="shared" si="6"/>
        <v>1353.7037037037037</v>
      </c>
      <c r="K38" s="14">
        <f t="shared" si="6"/>
        <v>1275.0000000000002</v>
      </c>
      <c r="L38" s="14">
        <f t="shared" si="6"/>
        <v>708.3333333333334</v>
      </c>
    </row>
    <row r="39" spans="2:12" ht="13.5">
      <c r="B39" s="208"/>
      <c r="C39" s="13">
        <v>160</v>
      </c>
      <c r="D39" s="14">
        <f t="shared" si="6"/>
        <v>666.6666666666666</v>
      </c>
      <c r="E39" s="14">
        <f t="shared" si="6"/>
        <v>1173.3333333333335</v>
      </c>
      <c r="F39" s="14">
        <f t="shared" si="6"/>
        <v>1214.8148148148148</v>
      </c>
      <c r="G39" s="14">
        <f t="shared" si="6"/>
        <v>577.7777777777778</v>
      </c>
      <c r="H39" s="14">
        <f t="shared" si="6"/>
        <v>1269.84126984127</v>
      </c>
      <c r="I39" s="14">
        <f t="shared" si="6"/>
        <v>1230.7692307692307</v>
      </c>
      <c r="J39" s="14">
        <f t="shared" si="6"/>
        <v>1274.074074074074</v>
      </c>
      <c r="K39" s="14">
        <f t="shared" si="6"/>
        <v>1200</v>
      </c>
      <c r="L39" s="14">
        <f t="shared" si="6"/>
        <v>666.6666666666666</v>
      </c>
    </row>
    <row r="40" spans="2:12" ht="13.5">
      <c r="B40" s="208"/>
      <c r="C40" s="13">
        <v>150</v>
      </c>
      <c r="D40" s="14">
        <f t="shared" si="6"/>
        <v>625</v>
      </c>
      <c r="E40" s="14">
        <f t="shared" si="6"/>
        <v>1100</v>
      </c>
      <c r="F40" s="14">
        <f t="shared" si="6"/>
        <v>1138.888888888889</v>
      </c>
      <c r="G40" s="14">
        <f t="shared" si="6"/>
        <v>541.6666666666667</v>
      </c>
      <c r="H40" s="14">
        <f t="shared" si="6"/>
        <v>1190.4761904761908</v>
      </c>
      <c r="I40" s="14">
        <f t="shared" si="6"/>
        <v>1153.8461538461538</v>
      </c>
      <c r="J40" s="14">
        <f t="shared" si="6"/>
        <v>1194.4444444444443</v>
      </c>
      <c r="K40" s="14">
        <f aca="true" t="shared" si="7" ref="E40:L45">($C40/60*6076.11)*TAN(RADIANS(K$7))</f>
        <v>1125</v>
      </c>
      <c r="L40" s="14">
        <f t="shared" si="7"/>
        <v>625</v>
      </c>
    </row>
    <row r="41" spans="2:12" ht="13.5">
      <c r="B41" s="208"/>
      <c r="C41" s="13">
        <v>140</v>
      </c>
      <c r="D41" s="14">
        <f t="shared" si="6"/>
        <v>583.3333333333334</v>
      </c>
      <c r="E41" s="14">
        <f t="shared" si="7"/>
        <v>1026.6666666666667</v>
      </c>
      <c r="F41" s="14">
        <f t="shared" si="7"/>
        <v>1062.962962962963</v>
      </c>
      <c r="G41" s="14">
        <f t="shared" si="7"/>
        <v>505.55555555555566</v>
      </c>
      <c r="H41" s="14">
        <f t="shared" si="7"/>
        <v>1111.1111111111113</v>
      </c>
      <c r="I41" s="14">
        <f t="shared" si="7"/>
        <v>1076.923076923077</v>
      </c>
      <c r="J41" s="14">
        <f t="shared" si="7"/>
        <v>1114.8148148148148</v>
      </c>
      <c r="K41" s="14">
        <f t="shared" si="7"/>
        <v>1050.0000000000002</v>
      </c>
      <c r="L41" s="14">
        <f t="shared" si="7"/>
        <v>583.3333333333334</v>
      </c>
    </row>
    <row r="42" spans="2:12" ht="13.5">
      <c r="B42" s="208"/>
      <c r="C42" s="13">
        <v>130</v>
      </c>
      <c r="D42" s="14">
        <f t="shared" si="6"/>
        <v>541.6666666666666</v>
      </c>
      <c r="E42" s="14">
        <f t="shared" si="7"/>
        <v>953.3333333333334</v>
      </c>
      <c r="F42" s="14">
        <f t="shared" si="7"/>
        <v>987.037037037037</v>
      </c>
      <c r="G42" s="14">
        <f t="shared" si="7"/>
        <v>469.44444444444446</v>
      </c>
      <c r="H42" s="14">
        <f t="shared" si="7"/>
        <v>1031.7460317460318</v>
      </c>
      <c r="I42" s="14">
        <f t="shared" si="7"/>
        <v>999.9999999999999</v>
      </c>
      <c r="J42" s="14">
        <f t="shared" si="7"/>
        <v>1035.185185185185</v>
      </c>
      <c r="K42" s="14">
        <f t="shared" si="7"/>
        <v>975</v>
      </c>
      <c r="L42" s="14">
        <f t="shared" si="7"/>
        <v>541.6666666666666</v>
      </c>
    </row>
    <row r="43" spans="2:12" ht="13.5">
      <c r="B43" s="208"/>
      <c r="C43" s="13">
        <v>120</v>
      </c>
      <c r="D43" s="14">
        <f t="shared" si="6"/>
        <v>500</v>
      </c>
      <c r="E43" s="14">
        <f t="shared" si="7"/>
        <v>880.0000000000001</v>
      </c>
      <c r="F43" s="14">
        <f t="shared" si="7"/>
        <v>911.1111111111111</v>
      </c>
      <c r="G43" s="14">
        <f t="shared" si="7"/>
        <v>433.33333333333337</v>
      </c>
      <c r="H43" s="14">
        <f t="shared" si="7"/>
        <v>952.3809523809525</v>
      </c>
      <c r="I43" s="14">
        <f t="shared" si="7"/>
        <v>923.0769230769231</v>
      </c>
      <c r="J43" s="14">
        <f t="shared" si="7"/>
        <v>955.5555555555555</v>
      </c>
      <c r="K43" s="14">
        <f t="shared" si="7"/>
        <v>900</v>
      </c>
      <c r="L43" s="14">
        <f t="shared" si="7"/>
        <v>500</v>
      </c>
    </row>
    <row r="44" spans="2:12" ht="13.5">
      <c r="B44" s="208"/>
      <c r="C44" s="13">
        <v>110</v>
      </c>
      <c r="D44" s="14">
        <f t="shared" si="6"/>
        <v>458.3333333333333</v>
      </c>
      <c r="E44" s="14">
        <f t="shared" si="7"/>
        <v>806.6666666666667</v>
      </c>
      <c r="F44" s="14">
        <f t="shared" si="7"/>
        <v>835.1851851851851</v>
      </c>
      <c r="G44" s="14">
        <f t="shared" si="7"/>
        <v>397.2222222222223</v>
      </c>
      <c r="H44" s="14">
        <f t="shared" si="7"/>
        <v>873.0158730158732</v>
      </c>
      <c r="I44" s="14">
        <f t="shared" si="7"/>
        <v>846.1538461538462</v>
      </c>
      <c r="J44" s="14">
        <f t="shared" si="7"/>
        <v>875.9259259259259</v>
      </c>
      <c r="K44" s="14">
        <f t="shared" si="7"/>
        <v>825.0000000000001</v>
      </c>
      <c r="L44" s="14">
        <f t="shared" si="7"/>
        <v>458.3333333333333</v>
      </c>
    </row>
    <row r="45" spans="2:12" ht="14.25" thickBot="1">
      <c r="B45" s="209"/>
      <c r="C45" s="8">
        <v>100</v>
      </c>
      <c r="D45" s="12">
        <f t="shared" si="6"/>
        <v>416.6666666666667</v>
      </c>
      <c r="E45" s="12">
        <f t="shared" si="7"/>
        <v>733.3333333333335</v>
      </c>
      <c r="F45" s="12">
        <f t="shared" si="7"/>
        <v>759.2592592592592</v>
      </c>
      <c r="G45" s="12">
        <f t="shared" si="7"/>
        <v>361.1111111111112</v>
      </c>
      <c r="H45" s="12">
        <f t="shared" si="7"/>
        <v>793.6507936507938</v>
      </c>
      <c r="I45" s="12">
        <f t="shared" si="7"/>
        <v>769.2307692307693</v>
      </c>
      <c r="J45" s="12">
        <f t="shared" si="7"/>
        <v>796.2962962962963</v>
      </c>
      <c r="K45" s="12">
        <f t="shared" si="7"/>
        <v>750.0000000000001</v>
      </c>
      <c r="L45" s="12">
        <f t="shared" si="7"/>
        <v>416.6666666666667</v>
      </c>
    </row>
  </sheetData>
  <sheetProtection sheet="1" objects="1" scenarios="1"/>
  <mergeCells count="3">
    <mergeCell ref="B11:B45"/>
    <mergeCell ref="B1:C1"/>
    <mergeCell ref="D1:L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RowColHeaders="0" workbookViewId="0" topLeftCell="A1">
      <selection activeCell="G23" sqref="G23"/>
    </sheetView>
  </sheetViews>
  <sheetFormatPr defaultColWidth="9.00390625" defaultRowHeight="13.5"/>
  <cols>
    <col min="1" max="1" width="3.50390625" style="89" customWidth="1"/>
    <col min="2" max="2" width="16.125" style="89" customWidth="1"/>
    <col min="3" max="3" width="10.00390625" style="89" customWidth="1"/>
    <col min="4" max="4" width="6.125" style="89" customWidth="1"/>
    <col min="5" max="5" width="6.375" style="89" customWidth="1"/>
    <col min="6" max="6" width="5.00390625" style="89" customWidth="1"/>
    <col min="7" max="16384" width="9.00390625" style="89" customWidth="1"/>
  </cols>
  <sheetData>
    <row r="1" ht="14.25" thickBot="1"/>
    <row r="2" spans="2:4" ht="19.5" customHeight="1" thickBot="1">
      <c r="B2" s="203" t="s">
        <v>54</v>
      </c>
      <c r="C2" s="204"/>
      <c r="D2" s="205"/>
    </row>
    <row r="3" ht="19.5" customHeight="1" thickBot="1"/>
    <row r="4" spans="2:10" ht="19.5" customHeight="1">
      <c r="B4" s="141" t="s">
        <v>51</v>
      </c>
      <c r="C4" s="150">
        <v>180</v>
      </c>
      <c r="D4" s="142" t="s">
        <v>6</v>
      </c>
      <c r="F4" s="64"/>
      <c r="G4" s="52" t="s">
        <v>30</v>
      </c>
      <c r="H4" s="52"/>
      <c r="I4" s="52"/>
      <c r="J4" s="52"/>
    </row>
    <row r="5" spans="2:10" ht="19.5" customHeight="1" thickBot="1">
      <c r="B5" s="143" t="s">
        <v>53</v>
      </c>
      <c r="C5" s="151">
        <v>960</v>
      </c>
      <c r="D5" s="144" t="s">
        <v>5</v>
      </c>
      <c r="F5" s="52"/>
      <c r="G5" s="52"/>
      <c r="H5" s="52"/>
      <c r="I5" s="52"/>
      <c r="J5" s="52"/>
    </row>
    <row r="6" spans="2:10" ht="19.5" customHeight="1">
      <c r="B6" s="145" t="s">
        <v>3</v>
      </c>
      <c r="C6" s="152">
        <f>IF(C4=0,0,DEGREES(TAN(C5/(C4/60*6076.11))))</f>
        <v>3.0202908532951196</v>
      </c>
      <c r="D6" s="146" t="s">
        <v>52</v>
      </c>
      <c r="F6" s="163"/>
      <c r="G6" s="52" t="s">
        <v>31</v>
      </c>
      <c r="H6" s="52"/>
      <c r="I6" s="52"/>
      <c r="J6" s="52"/>
    </row>
    <row r="7" spans="2:4" ht="19.5" customHeight="1">
      <c r="B7" s="147" t="s">
        <v>55</v>
      </c>
      <c r="C7" s="153">
        <f>IF(C4=0,0,C5/(C4/60*6076.11)*100)</f>
        <v>5.266527432847661</v>
      </c>
      <c r="D7" s="154" t="s">
        <v>4</v>
      </c>
    </row>
    <row r="8" spans="2:4" ht="19.5" customHeight="1">
      <c r="B8" s="147" t="s">
        <v>56</v>
      </c>
      <c r="C8" s="140">
        <f>IF(C4=0,0,C7/100*6076.11)</f>
        <v>319.99999999999994</v>
      </c>
      <c r="D8" s="154" t="s">
        <v>57</v>
      </c>
    </row>
    <row r="9" spans="2:4" ht="19.5" customHeight="1" thickBot="1">
      <c r="B9" s="148" t="s">
        <v>58</v>
      </c>
      <c r="C9" s="155">
        <f>IF(C4=0,0,1/(C7/100))</f>
        <v>18.98784375</v>
      </c>
      <c r="D9" s="149"/>
    </row>
    <row r="10" ht="19.5" customHeight="1">
      <c r="B10" s="52" t="s">
        <v>22</v>
      </c>
    </row>
    <row r="11" ht="19.5" customHeight="1">
      <c r="B11" s="159" t="s">
        <v>60</v>
      </c>
    </row>
    <row r="12" spans="1:5" ht="30.75" customHeight="1">
      <c r="A12" s="160" t="s">
        <v>61</v>
      </c>
      <c r="B12" s="206" t="s">
        <v>59</v>
      </c>
      <c r="C12" s="206"/>
      <c r="D12" s="206"/>
      <c r="E12" s="206"/>
    </row>
    <row r="13" spans="1:5" ht="9.75" customHeight="1">
      <c r="A13" s="160"/>
      <c r="B13" s="161"/>
      <c r="C13" s="161"/>
      <c r="D13" s="161"/>
      <c r="E13" s="161"/>
    </row>
    <row r="14" spans="1:5" ht="30.75" customHeight="1">
      <c r="A14" s="160" t="s">
        <v>61</v>
      </c>
      <c r="B14" s="213" t="s">
        <v>62</v>
      </c>
      <c r="C14" s="213"/>
      <c r="D14" s="213"/>
      <c r="E14" s="213"/>
    </row>
    <row r="15" ht="9" customHeight="1"/>
    <row r="16" ht="19.5" customHeight="1"/>
  </sheetData>
  <sheetProtection sheet="1" objects="1" scenarios="1"/>
  <mergeCells count="3">
    <mergeCell ref="B14:E14"/>
    <mergeCell ref="B2:D2"/>
    <mergeCell ref="B12:E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53"/>
  <sheetViews>
    <sheetView showGridLines="0" showRowColHeaders="0" workbookViewId="0" topLeftCell="A1">
      <pane xSplit="3" ySplit="7" topLeftCell="D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D8" sqref="D8"/>
    </sheetView>
  </sheetViews>
  <sheetFormatPr defaultColWidth="9.00390625" defaultRowHeight="13.5"/>
  <cols>
    <col min="1" max="1" width="1.75390625" style="0" customWidth="1"/>
    <col min="2" max="2" width="5.00390625" style="0" customWidth="1"/>
    <col min="3" max="7" width="7.00390625" style="1" customWidth="1"/>
    <col min="8" max="8" width="5.875" style="1" customWidth="1"/>
    <col min="9" max="9" width="4.875" style="1" customWidth="1"/>
    <col min="10" max="10" width="5.875" style="1" customWidth="1"/>
    <col min="11" max="11" width="4.875" style="1" customWidth="1"/>
    <col min="12" max="12" width="5.875" style="1" customWidth="1"/>
    <col min="13" max="13" width="4.875" style="1" customWidth="1"/>
    <col min="14" max="14" width="5.875" style="1" customWidth="1"/>
    <col min="15" max="18" width="4.875" style="1" customWidth="1"/>
  </cols>
  <sheetData>
    <row r="1" ht="13.5">
      <c r="D1" s="123" t="s">
        <v>16</v>
      </c>
    </row>
    <row r="2" spans="4:18" ht="13.5">
      <c r="D2" s="217" t="s">
        <v>68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ht="7.5" customHeight="1" thickBot="1"/>
    <row r="4" spans="2:18" ht="13.5" customHeight="1">
      <c r="B4" s="214" t="s">
        <v>15</v>
      </c>
      <c r="C4" s="103" t="s">
        <v>41</v>
      </c>
      <c r="D4" s="109">
        <f>IF(D$7=0,"",1/(D$7/100))</f>
        <v>25</v>
      </c>
      <c r="E4" s="110">
        <f>IF(E$7=0,"",1/(E$7/100))</f>
        <v>19.081136687728208</v>
      </c>
      <c r="F4" s="110">
        <f>IF(F$7=0,"",1/(F$7/100))</f>
        <v>20.253700000000002</v>
      </c>
      <c r="G4" s="51">
        <v>60.7611</v>
      </c>
      <c r="H4" s="41">
        <f aca="true" t="shared" si="0" ref="H4:R4">1/(H$7/100)</f>
        <v>100</v>
      </c>
      <c r="I4" s="41">
        <f t="shared" si="0"/>
        <v>50</v>
      </c>
      <c r="J4" s="124">
        <f t="shared" si="0"/>
        <v>40</v>
      </c>
      <c r="K4" s="41">
        <f t="shared" si="0"/>
        <v>33.333333333333336</v>
      </c>
      <c r="L4" s="124">
        <f t="shared" si="0"/>
        <v>30.000003000000298</v>
      </c>
      <c r="M4" s="41">
        <f t="shared" si="0"/>
        <v>25</v>
      </c>
      <c r="N4" s="124">
        <f t="shared" si="0"/>
        <v>20</v>
      </c>
      <c r="O4" s="41">
        <f t="shared" si="0"/>
        <v>16.666666666666668</v>
      </c>
      <c r="P4" s="41">
        <f t="shared" si="0"/>
        <v>14.285714285714285</v>
      </c>
      <c r="Q4" s="41">
        <f t="shared" si="0"/>
        <v>12.5</v>
      </c>
      <c r="R4" s="34">
        <f t="shared" si="0"/>
        <v>11.11111111111111</v>
      </c>
    </row>
    <row r="5" spans="2:18" ht="15.75" customHeight="1">
      <c r="B5" s="215"/>
      <c r="C5" s="37" t="s">
        <v>13</v>
      </c>
      <c r="D5" s="104">
        <f>D$7/100*6076.11</f>
        <v>243.0444</v>
      </c>
      <c r="E5" s="105">
        <f>E$7/100*6076.11</f>
        <v>318.43543177947953</v>
      </c>
      <c r="F5" s="100">
        <v>300</v>
      </c>
      <c r="G5" s="105">
        <f>IF(G$4=0,0,G$7/100*6076.11)</f>
        <v>100</v>
      </c>
      <c r="H5" s="101">
        <f aca="true" t="shared" si="1" ref="H5:R5">H$7/100*6076.11</f>
        <v>60.7611</v>
      </c>
      <c r="I5" s="101">
        <f t="shared" si="1"/>
        <v>121.5222</v>
      </c>
      <c r="J5" s="125">
        <f t="shared" si="1"/>
        <v>151.90275</v>
      </c>
      <c r="K5" s="101">
        <f t="shared" si="1"/>
        <v>182.2833</v>
      </c>
      <c r="L5" s="125">
        <f t="shared" si="1"/>
        <v>202.5369797463</v>
      </c>
      <c r="M5" s="101">
        <f t="shared" si="1"/>
        <v>243.0444</v>
      </c>
      <c r="N5" s="125">
        <f t="shared" si="1"/>
        <v>303.8055</v>
      </c>
      <c r="O5" s="101">
        <f t="shared" si="1"/>
        <v>364.5666</v>
      </c>
      <c r="P5" s="101">
        <f t="shared" si="1"/>
        <v>425.3277</v>
      </c>
      <c r="Q5" s="101">
        <f t="shared" si="1"/>
        <v>486.0888</v>
      </c>
      <c r="R5" s="102">
        <f t="shared" si="1"/>
        <v>546.8498999999999</v>
      </c>
    </row>
    <row r="6" spans="2:18" ht="13.5">
      <c r="B6" s="215"/>
      <c r="C6" s="37" t="s">
        <v>3</v>
      </c>
      <c r="D6" s="106">
        <f>DEGREES(ATAN(D$7/100))</f>
        <v>2.2906100426385296</v>
      </c>
      <c r="E6" s="50">
        <v>3</v>
      </c>
      <c r="F6" s="108">
        <f>DEGREES(ATAN(F$7/100))</f>
        <v>2.8266089491494095</v>
      </c>
      <c r="G6" s="108">
        <f>DEGREES(ATAN(G$7/100))</f>
        <v>0.9428829837278389</v>
      </c>
      <c r="H6" s="42">
        <f aca="true" t="shared" si="2" ref="H6:R6">DEGREES(ATAN(H$7/100))</f>
        <v>0.5729386976834859</v>
      </c>
      <c r="I6" s="42">
        <f t="shared" si="2"/>
        <v>1.1457628381751035</v>
      </c>
      <c r="J6" s="126">
        <f t="shared" si="2"/>
        <v>1.4320961841646465</v>
      </c>
      <c r="K6" s="42">
        <f t="shared" si="2"/>
        <v>1.7183580016554572</v>
      </c>
      <c r="L6" s="126">
        <f t="shared" si="2"/>
        <v>1.9091522422224159</v>
      </c>
      <c r="M6" s="42">
        <f t="shared" si="2"/>
        <v>2.2906100426385296</v>
      </c>
      <c r="N6" s="126">
        <f t="shared" si="2"/>
        <v>2.862405226111748</v>
      </c>
      <c r="O6" s="42">
        <f t="shared" si="2"/>
        <v>3.433630362450522</v>
      </c>
      <c r="P6" s="42">
        <f t="shared" si="2"/>
        <v>4.004172940709388</v>
      </c>
      <c r="Q6" s="42">
        <f t="shared" si="2"/>
        <v>4.573921259900861</v>
      </c>
      <c r="R6" s="38">
        <f t="shared" si="2"/>
        <v>5.142764557884242</v>
      </c>
    </row>
    <row r="7" spans="2:18" ht="14.25" thickBot="1">
      <c r="B7" s="216"/>
      <c r="C7" s="39" t="s">
        <v>4</v>
      </c>
      <c r="D7" s="47">
        <v>4</v>
      </c>
      <c r="E7" s="107">
        <f>TAN(RADIANS(E$6))*100</f>
        <v>5.240777928304121</v>
      </c>
      <c r="F7" s="107">
        <f>F$5/6076.11*100</f>
        <v>4.937369468294682</v>
      </c>
      <c r="G7" s="107">
        <f>IF(G$4=0,0,100*1/G$4)</f>
        <v>1.645789822764894</v>
      </c>
      <c r="H7" s="43">
        <v>1</v>
      </c>
      <c r="I7" s="43">
        <v>2</v>
      </c>
      <c r="J7" s="127">
        <v>2.5</v>
      </c>
      <c r="K7" s="43">
        <v>3</v>
      </c>
      <c r="L7" s="127">
        <v>3.333333</v>
      </c>
      <c r="M7" s="43">
        <v>4</v>
      </c>
      <c r="N7" s="127">
        <v>5</v>
      </c>
      <c r="O7" s="43">
        <v>6</v>
      </c>
      <c r="P7" s="43">
        <v>7</v>
      </c>
      <c r="Q7" s="43">
        <v>8</v>
      </c>
      <c r="R7" s="40">
        <v>9</v>
      </c>
    </row>
    <row r="8" spans="2:18" ht="13.5">
      <c r="B8" s="214" t="s">
        <v>14</v>
      </c>
      <c r="C8" s="48">
        <v>250</v>
      </c>
      <c r="D8" s="130">
        <f aca="true" t="shared" si="3" ref="D8:D24">D$7/100*$C8*6076.11/60</f>
        <v>1012.685</v>
      </c>
      <c r="E8" s="131">
        <f aca="true" t="shared" si="4" ref="E8:R23">E$7/100*$C8*6076.11/60</f>
        <v>1326.8142990811646</v>
      </c>
      <c r="F8" s="131">
        <f t="shared" si="4"/>
        <v>1249.9999999999998</v>
      </c>
      <c r="G8" s="131">
        <f t="shared" si="4"/>
        <v>416.6666666666667</v>
      </c>
      <c r="H8" s="131">
        <f t="shared" si="4"/>
        <v>253.17125</v>
      </c>
      <c r="I8" s="131">
        <f t="shared" si="4"/>
        <v>506.3425</v>
      </c>
      <c r="J8" s="132">
        <f t="shared" si="4"/>
        <v>632.928125</v>
      </c>
      <c r="K8" s="131">
        <f t="shared" si="4"/>
        <v>759.51375</v>
      </c>
      <c r="L8" s="132">
        <f t="shared" si="4"/>
        <v>843.90408227625</v>
      </c>
      <c r="M8" s="131">
        <f t="shared" si="4"/>
        <v>1012.685</v>
      </c>
      <c r="N8" s="132">
        <f t="shared" si="4"/>
        <v>1265.85625</v>
      </c>
      <c r="O8" s="131">
        <f t="shared" si="4"/>
        <v>1519.0275</v>
      </c>
      <c r="P8" s="131">
        <f t="shared" si="4"/>
        <v>1772.1987499999998</v>
      </c>
      <c r="Q8" s="131">
        <f t="shared" si="4"/>
        <v>2025.37</v>
      </c>
      <c r="R8" s="133">
        <f t="shared" si="4"/>
        <v>2278.54125</v>
      </c>
    </row>
    <row r="9" spans="2:18" ht="13.5">
      <c r="B9" s="215"/>
      <c r="C9" s="49"/>
      <c r="D9" s="134">
        <f t="shared" si="3"/>
        <v>0</v>
      </c>
      <c r="E9" s="135">
        <f t="shared" si="4"/>
        <v>0</v>
      </c>
      <c r="F9" s="135">
        <f t="shared" si="4"/>
        <v>0</v>
      </c>
      <c r="G9" s="135">
        <f t="shared" si="4"/>
        <v>0</v>
      </c>
      <c r="H9" s="135">
        <f t="shared" si="4"/>
        <v>0</v>
      </c>
      <c r="I9" s="135">
        <f t="shared" si="4"/>
        <v>0</v>
      </c>
      <c r="J9" s="136">
        <f t="shared" si="4"/>
        <v>0</v>
      </c>
      <c r="K9" s="135">
        <f t="shared" si="4"/>
        <v>0</v>
      </c>
      <c r="L9" s="136">
        <f t="shared" si="4"/>
        <v>0</v>
      </c>
      <c r="M9" s="135">
        <f t="shared" si="4"/>
        <v>0</v>
      </c>
      <c r="N9" s="136">
        <f t="shared" si="4"/>
        <v>0</v>
      </c>
      <c r="O9" s="135">
        <f t="shared" si="4"/>
        <v>0</v>
      </c>
      <c r="P9" s="135">
        <f t="shared" si="4"/>
        <v>0</v>
      </c>
      <c r="Q9" s="135">
        <f t="shared" si="4"/>
        <v>0</v>
      </c>
      <c r="R9" s="137">
        <f t="shared" si="4"/>
        <v>0</v>
      </c>
    </row>
    <row r="10" spans="2:18" ht="13.5">
      <c r="B10" s="215"/>
      <c r="C10" s="49"/>
      <c r="D10" s="134">
        <f t="shared" si="3"/>
        <v>0</v>
      </c>
      <c r="E10" s="135">
        <f t="shared" si="4"/>
        <v>0</v>
      </c>
      <c r="F10" s="135">
        <f t="shared" si="4"/>
        <v>0</v>
      </c>
      <c r="G10" s="135">
        <f t="shared" si="4"/>
        <v>0</v>
      </c>
      <c r="H10" s="135">
        <f t="shared" si="4"/>
        <v>0</v>
      </c>
      <c r="I10" s="135">
        <f t="shared" si="4"/>
        <v>0</v>
      </c>
      <c r="J10" s="136">
        <f t="shared" si="4"/>
        <v>0</v>
      </c>
      <c r="K10" s="135">
        <f t="shared" si="4"/>
        <v>0</v>
      </c>
      <c r="L10" s="136">
        <f t="shared" si="4"/>
        <v>0</v>
      </c>
      <c r="M10" s="135">
        <f t="shared" si="4"/>
        <v>0</v>
      </c>
      <c r="N10" s="136">
        <f t="shared" si="4"/>
        <v>0</v>
      </c>
      <c r="O10" s="135">
        <f t="shared" si="4"/>
        <v>0</v>
      </c>
      <c r="P10" s="135">
        <f t="shared" si="4"/>
        <v>0</v>
      </c>
      <c r="Q10" s="135">
        <f t="shared" si="4"/>
        <v>0</v>
      </c>
      <c r="R10" s="137">
        <f t="shared" si="4"/>
        <v>0</v>
      </c>
    </row>
    <row r="11" spans="2:18" ht="13.5">
      <c r="B11" s="215"/>
      <c r="C11" s="37">
        <v>100</v>
      </c>
      <c r="D11" s="134">
        <f t="shared" si="3"/>
        <v>405.07399999999996</v>
      </c>
      <c r="E11" s="135">
        <f t="shared" si="4"/>
        <v>530.7257196324658</v>
      </c>
      <c r="F11" s="135">
        <f t="shared" si="4"/>
        <v>499.99999999999994</v>
      </c>
      <c r="G11" s="135">
        <f t="shared" si="4"/>
        <v>166.66666666666666</v>
      </c>
      <c r="H11" s="45">
        <f t="shared" si="4"/>
        <v>101.26849999999999</v>
      </c>
      <c r="I11" s="45">
        <f t="shared" si="4"/>
        <v>202.53699999999998</v>
      </c>
      <c r="J11" s="128">
        <f t="shared" si="4"/>
        <v>253.17125</v>
      </c>
      <c r="K11" s="45">
        <f t="shared" si="4"/>
        <v>303.8055</v>
      </c>
      <c r="L11" s="128">
        <f t="shared" si="4"/>
        <v>337.56163291049995</v>
      </c>
      <c r="M11" s="45">
        <f t="shared" si="4"/>
        <v>405.07399999999996</v>
      </c>
      <c r="N11" s="128">
        <f t="shared" si="4"/>
        <v>506.3425</v>
      </c>
      <c r="O11" s="45">
        <f t="shared" si="4"/>
        <v>607.611</v>
      </c>
      <c r="P11" s="45">
        <f t="shared" si="4"/>
        <v>708.8795000000001</v>
      </c>
      <c r="Q11" s="45">
        <f t="shared" si="4"/>
        <v>810.1479999999999</v>
      </c>
      <c r="R11" s="46">
        <f t="shared" si="4"/>
        <v>911.4164999999999</v>
      </c>
    </row>
    <row r="12" spans="2:18" ht="13.5">
      <c r="B12" s="215"/>
      <c r="C12" s="37">
        <v>110</v>
      </c>
      <c r="D12" s="134">
        <f t="shared" si="3"/>
        <v>445.58140000000003</v>
      </c>
      <c r="E12" s="135">
        <f t="shared" si="4"/>
        <v>583.7982915957125</v>
      </c>
      <c r="F12" s="135">
        <f t="shared" si="4"/>
        <v>549.9999999999999</v>
      </c>
      <c r="G12" s="135">
        <f t="shared" si="4"/>
        <v>183.33333333333331</v>
      </c>
      <c r="H12" s="45">
        <f t="shared" si="4"/>
        <v>111.39535000000001</v>
      </c>
      <c r="I12" s="45">
        <f t="shared" si="4"/>
        <v>222.79070000000002</v>
      </c>
      <c r="J12" s="128">
        <f t="shared" si="4"/>
        <v>278.48837499999996</v>
      </c>
      <c r="K12" s="45">
        <f t="shared" si="4"/>
        <v>334.18604999999997</v>
      </c>
      <c r="L12" s="128">
        <f t="shared" si="4"/>
        <v>371.31779620155</v>
      </c>
      <c r="M12" s="45">
        <f t="shared" si="4"/>
        <v>445.58140000000003</v>
      </c>
      <c r="N12" s="128">
        <f t="shared" si="4"/>
        <v>556.9767499999999</v>
      </c>
      <c r="O12" s="45">
        <f t="shared" si="4"/>
        <v>668.3720999999999</v>
      </c>
      <c r="P12" s="45">
        <f t="shared" si="4"/>
        <v>779.76745</v>
      </c>
      <c r="Q12" s="45">
        <f t="shared" si="4"/>
        <v>891.1628000000001</v>
      </c>
      <c r="R12" s="46">
        <f t="shared" si="4"/>
        <v>1002.5581500000001</v>
      </c>
    </row>
    <row r="13" spans="2:18" ht="13.5">
      <c r="B13" s="215"/>
      <c r="C13" s="37">
        <v>120</v>
      </c>
      <c r="D13" s="134">
        <f t="shared" si="3"/>
        <v>486.08879999999994</v>
      </c>
      <c r="E13" s="135">
        <f t="shared" si="4"/>
        <v>636.8708635589591</v>
      </c>
      <c r="F13" s="135">
        <f t="shared" si="4"/>
        <v>599.9999999999999</v>
      </c>
      <c r="G13" s="135">
        <f t="shared" si="4"/>
        <v>200</v>
      </c>
      <c r="H13" s="45">
        <f t="shared" si="4"/>
        <v>121.52219999999998</v>
      </c>
      <c r="I13" s="45">
        <f t="shared" si="4"/>
        <v>243.04439999999997</v>
      </c>
      <c r="J13" s="128">
        <f t="shared" si="4"/>
        <v>303.8055</v>
      </c>
      <c r="K13" s="45">
        <f t="shared" si="4"/>
        <v>364.56659999999994</v>
      </c>
      <c r="L13" s="128">
        <f t="shared" si="4"/>
        <v>405.0739594926</v>
      </c>
      <c r="M13" s="45">
        <f t="shared" si="4"/>
        <v>486.08879999999994</v>
      </c>
      <c r="N13" s="128">
        <f t="shared" si="4"/>
        <v>607.611</v>
      </c>
      <c r="O13" s="45">
        <f t="shared" si="4"/>
        <v>729.1331999999999</v>
      </c>
      <c r="P13" s="45">
        <f t="shared" si="4"/>
        <v>850.6554</v>
      </c>
      <c r="Q13" s="45">
        <f t="shared" si="4"/>
        <v>972.1775999999999</v>
      </c>
      <c r="R13" s="46">
        <f t="shared" si="4"/>
        <v>1093.6997999999996</v>
      </c>
    </row>
    <row r="14" spans="2:18" ht="13.5">
      <c r="B14" s="215"/>
      <c r="C14" s="37">
        <v>130</v>
      </c>
      <c r="D14" s="134">
        <f t="shared" si="3"/>
        <v>526.5962000000001</v>
      </c>
      <c r="E14" s="135">
        <f t="shared" si="4"/>
        <v>689.9434355222056</v>
      </c>
      <c r="F14" s="135">
        <f t="shared" si="4"/>
        <v>649.9999999999999</v>
      </c>
      <c r="G14" s="135">
        <f t="shared" si="4"/>
        <v>216.66666666666663</v>
      </c>
      <c r="H14" s="45">
        <f t="shared" si="4"/>
        <v>131.64905000000002</v>
      </c>
      <c r="I14" s="45">
        <f t="shared" si="4"/>
        <v>263.29810000000003</v>
      </c>
      <c r="J14" s="128">
        <f t="shared" si="4"/>
        <v>329.12262499999997</v>
      </c>
      <c r="K14" s="45">
        <f t="shared" si="4"/>
        <v>394.94714999999997</v>
      </c>
      <c r="L14" s="128">
        <f t="shared" si="4"/>
        <v>438.83012278365</v>
      </c>
      <c r="M14" s="45">
        <f t="shared" si="4"/>
        <v>526.5962000000001</v>
      </c>
      <c r="N14" s="128">
        <f t="shared" si="4"/>
        <v>658.2452499999999</v>
      </c>
      <c r="O14" s="45">
        <f t="shared" si="4"/>
        <v>789.8942999999999</v>
      </c>
      <c r="P14" s="45">
        <f t="shared" si="4"/>
        <v>921.54335</v>
      </c>
      <c r="Q14" s="45">
        <f t="shared" si="4"/>
        <v>1053.1924000000001</v>
      </c>
      <c r="R14" s="46">
        <f t="shared" si="4"/>
        <v>1184.84145</v>
      </c>
    </row>
    <row r="15" spans="2:18" ht="13.5">
      <c r="B15" s="215"/>
      <c r="C15" s="37">
        <v>140</v>
      </c>
      <c r="D15" s="134">
        <f t="shared" si="3"/>
        <v>567.1036</v>
      </c>
      <c r="E15" s="135">
        <f t="shared" si="4"/>
        <v>743.0160074854522</v>
      </c>
      <c r="F15" s="135">
        <f t="shared" si="4"/>
        <v>699.9999999999999</v>
      </c>
      <c r="G15" s="135">
        <f t="shared" si="4"/>
        <v>233.33333333333334</v>
      </c>
      <c r="H15" s="45">
        <f t="shared" si="4"/>
        <v>141.7759</v>
      </c>
      <c r="I15" s="45">
        <f t="shared" si="4"/>
        <v>283.5518</v>
      </c>
      <c r="J15" s="128">
        <f t="shared" si="4"/>
        <v>354.43974999999995</v>
      </c>
      <c r="K15" s="45">
        <f t="shared" si="4"/>
        <v>425.3277</v>
      </c>
      <c r="L15" s="128">
        <f t="shared" si="4"/>
        <v>472.58628607469996</v>
      </c>
      <c r="M15" s="45">
        <f t="shared" si="4"/>
        <v>567.1036</v>
      </c>
      <c r="N15" s="128">
        <f t="shared" si="4"/>
        <v>708.8794999999999</v>
      </c>
      <c r="O15" s="45">
        <f t="shared" si="4"/>
        <v>850.6554</v>
      </c>
      <c r="P15" s="45">
        <f t="shared" si="4"/>
        <v>992.4313000000001</v>
      </c>
      <c r="Q15" s="45">
        <f t="shared" si="4"/>
        <v>1134.2072</v>
      </c>
      <c r="R15" s="46">
        <f t="shared" si="4"/>
        <v>1275.9831</v>
      </c>
    </row>
    <row r="16" spans="2:18" ht="13.5">
      <c r="B16" s="215"/>
      <c r="C16" s="37">
        <v>150</v>
      </c>
      <c r="D16" s="134">
        <f t="shared" si="3"/>
        <v>607.611</v>
      </c>
      <c r="E16" s="135">
        <f t="shared" si="4"/>
        <v>796.0885794486987</v>
      </c>
      <c r="F16" s="135">
        <f t="shared" si="4"/>
        <v>749.9999999999998</v>
      </c>
      <c r="G16" s="135">
        <f t="shared" si="4"/>
        <v>249.99999999999997</v>
      </c>
      <c r="H16" s="45">
        <f t="shared" si="4"/>
        <v>151.90275</v>
      </c>
      <c r="I16" s="45">
        <f t="shared" si="4"/>
        <v>303.8055</v>
      </c>
      <c r="J16" s="128">
        <f t="shared" si="4"/>
        <v>379.756875</v>
      </c>
      <c r="K16" s="45">
        <f t="shared" si="4"/>
        <v>455.70824999999996</v>
      </c>
      <c r="L16" s="128">
        <f t="shared" si="4"/>
        <v>506.34244936575004</v>
      </c>
      <c r="M16" s="45">
        <f t="shared" si="4"/>
        <v>607.611</v>
      </c>
      <c r="N16" s="128">
        <f t="shared" si="4"/>
        <v>759.51375</v>
      </c>
      <c r="O16" s="45">
        <f t="shared" si="4"/>
        <v>911.4164999999999</v>
      </c>
      <c r="P16" s="45">
        <f t="shared" si="4"/>
        <v>1063.31925</v>
      </c>
      <c r="Q16" s="45">
        <f t="shared" si="4"/>
        <v>1215.222</v>
      </c>
      <c r="R16" s="46">
        <f t="shared" si="4"/>
        <v>1367.12475</v>
      </c>
    </row>
    <row r="17" spans="2:18" ht="13.5">
      <c r="B17" s="215"/>
      <c r="C17" s="37">
        <v>160</v>
      </c>
      <c r="D17" s="134">
        <f t="shared" si="3"/>
        <v>648.1184</v>
      </c>
      <c r="E17" s="135">
        <f t="shared" si="4"/>
        <v>849.1611514119454</v>
      </c>
      <c r="F17" s="135">
        <f t="shared" si="4"/>
        <v>799.9999999999999</v>
      </c>
      <c r="G17" s="135">
        <f t="shared" si="4"/>
        <v>266.6666666666667</v>
      </c>
      <c r="H17" s="45">
        <f t="shared" si="4"/>
        <v>162.0296</v>
      </c>
      <c r="I17" s="45">
        <f t="shared" si="4"/>
        <v>324.0592</v>
      </c>
      <c r="J17" s="128">
        <f t="shared" si="4"/>
        <v>405.07399999999996</v>
      </c>
      <c r="K17" s="45">
        <f t="shared" si="4"/>
        <v>486.08879999999994</v>
      </c>
      <c r="L17" s="128">
        <f t="shared" si="4"/>
        <v>540.0986126568</v>
      </c>
      <c r="M17" s="45">
        <f t="shared" si="4"/>
        <v>648.1184</v>
      </c>
      <c r="N17" s="128">
        <f t="shared" si="4"/>
        <v>810.1479999999999</v>
      </c>
      <c r="O17" s="45">
        <f t="shared" si="4"/>
        <v>972.1775999999999</v>
      </c>
      <c r="P17" s="45">
        <f t="shared" si="4"/>
        <v>1134.2072</v>
      </c>
      <c r="Q17" s="45">
        <f t="shared" si="4"/>
        <v>1296.2368</v>
      </c>
      <c r="R17" s="46">
        <f t="shared" si="4"/>
        <v>1458.2663999999997</v>
      </c>
    </row>
    <row r="18" spans="2:18" ht="13.5">
      <c r="B18" s="215"/>
      <c r="C18" s="37">
        <v>170</v>
      </c>
      <c r="D18" s="134">
        <f t="shared" si="3"/>
        <v>688.6257999999999</v>
      </c>
      <c r="E18" s="135">
        <f t="shared" si="4"/>
        <v>902.2337233751919</v>
      </c>
      <c r="F18" s="135">
        <f t="shared" si="4"/>
        <v>849.9999999999999</v>
      </c>
      <c r="G18" s="135">
        <f t="shared" si="4"/>
        <v>283.3333333333333</v>
      </c>
      <c r="H18" s="45">
        <f t="shared" si="4"/>
        <v>172.15644999999998</v>
      </c>
      <c r="I18" s="45">
        <f t="shared" si="4"/>
        <v>344.31289999999996</v>
      </c>
      <c r="J18" s="128">
        <f t="shared" si="4"/>
        <v>430.391125</v>
      </c>
      <c r="K18" s="45">
        <f t="shared" si="4"/>
        <v>516.46935</v>
      </c>
      <c r="L18" s="128">
        <f t="shared" si="4"/>
        <v>573.85477594785</v>
      </c>
      <c r="M18" s="45">
        <f t="shared" si="4"/>
        <v>688.6257999999999</v>
      </c>
      <c r="N18" s="128">
        <f t="shared" si="4"/>
        <v>860.78225</v>
      </c>
      <c r="O18" s="45">
        <f t="shared" si="4"/>
        <v>1032.9387</v>
      </c>
      <c r="P18" s="45">
        <f t="shared" si="4"/>
        <v>1205.09515</v>
      </c>
      <c r="Q18" s="45">
        <f t="shared" si="4"/>
        <v>1377.2515999999998</v>
      </c>
      <c r="R18" s="46">
        <f t="shared" si="4"/>
        <v>1549.4080499999998</v>
      </c>
    </row>
    <row r="19" spans="2:18" ht="13.5">
      <c r="B19" s="215"/>
      <c r="C19" s="37">
        <v>180</v>
      </c>
      <c r="D19" s="134">
        <f t="shared" si="3"/>
        <v>729.1332</v>
      </c>
      <c r="E19" s="135">
        <f t="shared" si="4"/>
        <v>955.3062953384385</v>
      </c>
      <c r="F19" s="135">
        <f t="shared" si="4"/>
        <v>899.9999999999999</v>
      </c>
      <c r="G19" s="135">
        <f t="shared" si="4"/>
        <v>300</v>
      </c>
      <c r="H19" s="45">
        <f t="shared" si="4"/>
        <v>182.2833</v>
      </c>
      <c r="I19" s="45">
        <f t="shared" si="4"/>
        <v>364.5666</v>
      </c>
      <c r="J19" s="128">
        <f t="shared" si="4"/>
        <v>455.70824999999996</v>
      </c>
      <c r="K19" s="45">
        <f t="shared" si="4"/>
        <v>546.8498999999998</v>
      </c>
      <c r="L19" s="128">
        <f t="shared" si="4"/>
        <v>607.6109392389001</v>
      </c>
      <c r="M19" s="45">
        <f t="shared" si="4"/>
        <v>729.1332</v>
      </c>
      <c r="N19" s="128">
        <f t="shared" si="4"/>
        <v>911.4164999999999</v>
      </c>
      <c r="O19" s="45">
        <f t="shared" si="4"/>
        <v>1093.6997999999996</v>
      </c>
      <c r="P19" s="45">
        <f t="shared" si="4"/>
        <v>1275.9831000000001</v>
      </c>
      <c r="Q19" s="45">
        <f t="shared" si="4"/>
        <v>1458.2664</v>
      </c>
      <c r="R19" s="46">
        <f t="shared" si="4"/>
        <v>1640.5496999999998</v>
      </c>
    </row>
    <row r="20" spans="2:18" ht="13.5">
      <c r="B20" s="215"/>
      <c r="C20" s="37">
        <v>190</v>
      </c>
      <c r="D20" s="134">
        <f t="shared" si="3"/>
        <v>769.6406000000001</v>
      </c>
      <c r="E20" s="135">
        <f t="shared" si="4"/>
        <v>1008.378867301685</v>
      </c>
      <c r="F20" s="135">
        <f t="shared" si="4"/>
        <v>949.9999999999999</v>
      </c>
      <c r="G20" s="135">
        <f t="shared" si="4"/>
        <v>316.6666666666667</v>
      </c>
      <c r="H20" s="45">
        <f t="shared" si="4"/>
        <v>192.41015000000002</v>
      </c>
      <c r="I20" s="45">
        <f t="shared" si="4"/>
        <v>384.82030000000003</v>
      </c>
      <c r="J20" s="128">
        <f t="shared" si="4"/>
        <v>481.025375</v>
      </c>
      <c r="K20" s="45">
        <f t="shared" si="4"/>
        <v>577.2304499999999</v>
      </c>
      <c r="L20" s="128">
        <f t="shared" si="4"/>
        <v>641.36710252995</v>
      </c>
      <c r="M20" s="45">
        <f t="shared" si="4"/>
        <v>769.6406000000001</v>
      </c>
      <c r="N20" s="128">
        <f t="shared" si="4"/>
        <v>962.05075</v>
      </c>
      <c r="O20" s="45">
        <f t="shared" si="4"/>
        <v>1154.4608999999998</v>
      </c>
      <c r="P20" s="45">
        <f t="shared" si="4"/>
        <v>1346.8710500000002</v>
      </c>
      <c r="Q20" s="45">
        <f t="shared" si="4"/>
        <v>1539.2812000000001</v>
      </c>
      <c r="R20" s="46">
        <f t="shared" si="4"/>
        <v>1731.6913499999998</v>
      </c>
    </row>
    <row r="21" spans="2:18" ht="13.5">
      <c r="B21" s="215"/>
      <c r="C21" s="37">
        <v>200</v>
      </c>
      <c r="D21" s="134">
        <f t="shared" si="3"/>
        <v>810.1479999999999</v>
      </c>
      <c r="E21" s="135">
        <f t="shared" si="4"/>
        <v>1061.4514392649317</v>
      </c>
      <c r="F21" s="135">
        <f t="shared" si="4"/>
        <v>999.9999999999999</v>
      </c>
      <c r="G21" s="135">
        <f t="shared" si="4"/>
        <v>333.3333333333333</v>
      </c>
      <c r="H21" s="45">
        <f t="shared" si="4"/>
        <v>202.53699999999998</v>
      </c>
      <c r="I21" s="45">
        <f t="shared" si="4"/>
        <v>405.07399999999996</v>
      </c>
      <c r="J21" s="128">
        <f t="shared" si="4"/>
        <v>506.3425</v>
      </c>
      <c r="K21" s="45">
        <f t="shared" si="4"/>
        <v>607.611</v>
      </c>
      <c r="L21" s="128">
        <f t="shared" si="4"/>
        <v>675.1232658209999</v>
      </c>
      <c r="M21" s="45">
        <f t="shared" si="4"/>
        <v>810.1479999999999</v>
      </c>
      <c r="N21" s="128">
        <f t="shared" si="4"/>
        <v>1012.685</v>
      </c>
      <c r="O21" s="45">
        <f t="shared" si="4"/>
        <v>1215.222</v>
      </c>
      <c r="P21" s="45">
        <f t="shared" si="4"/>
        <v>1417.7590000000002</v>
      </c>
      <c r="Q21" s="45">
        <f t="shared" si="4"/>
        <v>1620.2959999999998</v>
      </c>
      <c r="R21" s="46">
        <f t="shared" si="4"/>
        <v>1822.8329999999999</v>
      </c>
    </row>
    <row r="22" spans="2:18" ht="13.5">
      <c r="B22" s="215"/>
      <c r="C22" s="37">
        <v>210</v>
      </c>
      <c r="D22" s="134">
        <f t="shared" si="3"/>
        <v>850.6554</v>
      </c>
      <c r="E22" s="135">
        <f t="shared" si="4"/>
        <v>1114.5240112281783</v>
      </c>
      <c r="F22" s="135">
        <f t="shared" si="4"/>
        <v>1049.9999999999998</v>
      </c>
      <c r="G22" s="135">
        <f t="shared" si="4"/>
        <v>350</v>
      </c>
      <c r="H22" s="45">
        <f t="shared" si="4"/>
        <v>212.66385</v>
      </c>
      <c r="I22" s="45">
        <f t="shared" si="4"/>
        <v>425.3277</v>
      </c>
      <c r="J22" s="128">
        <f t="shared" si="4"/>
        <v>531.659625</v>
      </c>
      <c r="K22" s="45">
        <f t="shared" si="4"/>
        <v>637.99155</v>
      </c>
      <c r="L22" s="128">
        <f t="shared" si="4"/>
        <v>708.87942911205</v>
      </c>
      <c r="M22" s="45">
        <f t="shared" si="4"/>
        <v>850.6554</v>
      </c>
      <c r="N22" s="128">
        <f t="shared" si="4"/>
        <v>1063.31925</v>
      </c>
      <c r="O22" s="45">
        <f t="shared" si="4"/>
        <v>1275.9831</v>
      </c>
      <c r="P22" s="45">
        <f t="shared" si="4"/>
        <v>1488.6469499999998</v>
      </c>
      <c r="Q22" s="45">
        <f t="shared" si="4"/>
        <v>1701.3108</v>
      </c>
      <c r="R22" s="46">
        <f t="shared" si="4"/>
        <v>1913.9746499999999</v>
      </c>
    </row>
    <row r="23" spans="2:18" ht="13.5">
      <c r="B23" s="215"/>
      <c r="C23" s="37">
        <v>220</v>
      </c>
      <c r="D23" s="134">
        <f t="shared" si="3"/>
        <v>891.1628000000001</v>
      </c>
      <c r="E23" s="135">
        <f t="shared" si="4"/>
        <v>1167.596583191425</v>
      </c>
      <c r="F23" s="135">
        <f t="shared" si="4"/>
        <v>1099.9999999999998</v>
      </c>
      <c r="G23" s="135">
        <f t="shared" si="4"/>
        <v>366.66666666666663</v>
      </c>
      <c r="H23" s="45">
        <f t="shared" si="4"/>
        <v>222.79070000000002</v>
      </c>
      <c r="I23" s="45">
        <f t="shared" si="4"/>
        <v>445.58140000000003</v>
      </c>
      <c r="J23" s="128">
        <f t="shared" si="4"/>
        <v>556.9767499999999</v>
      </c>
      <c r="K23" s="45">
        <f t="shared" si="4"/>
        <v>668.3720999999999</v>
      </c>
      <c r="L23" s="128">
        <f t="shared" si="4"/>
        <v>742.6355924031</v>
      </c>
      <c r="M23" s="45">
        <f t="shared" si="4"/>
        <v>891.1628000000001</v>
      </c>
      <c r="N23" s="128">
        <f t="shared" si="4"/>
        <v>1113.9534999999998</v>
      </c>
      <c r="O23" s="45">
        <f t="shared" si="4"/>
        <v>1336.7441999999999</v>
      </c>
      <c r="P23" s="45">
        <f t="shared" si="4"/>
        <v>1559.5349</v>
      </c>
      <c r="Q23" s="45">
        <f t="shared" si="4"/>
        <v>1782.3256000000001</v>
      </c>
      <c r="R23" s="46">
        <f t="shared" si="4"/>
        <v>2005.1163000000001</v>
      </c>
    </row>
    <row r="24" spans="2:18" ht="13.5">
      <c r="B24" s="215"/>
      <c r="C24" s="37">
        <v>230</v>
      </c>
      <c r="D24" s="134">
        <f t="shared" si="3"/>
        <v>931.6702000000001</v>
      </c>
      <c r="E24" s="135">
        <f aca="true" t="shared" si="5" ref="E24:R24">E$7/100*$C24*6076.11/60</f>
        <v>1220.6691551546714</v>
      </c>
      <c r="F24" s="135">
        <f t="shared" si="5"/>
        <v>1149.9999999999998</v>
      </c>
      <c r="G24" s="135">
        <f t="shared" si="5"/>
        <v>383.3333333333333</v>
      </c>
      <c r="H24" s="45">
        <f t="shared" si="5"/>
        <v>232.91755000000003</v>
      </c>
      <c r="I24" s="45">
        <f t="shared" si="5"/>
        <v>465.83510000000007</v>
      </c>
      <c r="J24" s="128">
        <f t="shared" si="5"/>
        <v>582.293875</v>
      </c>
      <c r="K24" s="45">
        <f t="shared" si="5"/>
        <v>698.7526499999999</v>
      </c>
      <c r="L24" s="128">
        <f t="shared" si="5"/>
        <v>776.39175569415</v>
      </c>
      <c r="M24" s="45">
        <f t="shared" si="5"/>
        <v>931.6702000000001</v>
      </c>
      <c r="N24" s="128">
        <f t="shared" si="5"/>
        <v>1164.58775</v>
      </c>
      <c r="O24" s="45">
        <f t="shared" si="5"/>
        <v>1397.5052999999998</v>
      </c>
      <c r="P24" s="45">
        <f t="shared" si="5"/>
        <v>1630.42285</v>
      </c>
      <c r="Q24" s="45">
        <f t="shared" si="5"/>
        <v>1863.3404000000003</v>
      </c>
      <c r="R24" s="46">
        <f t="shared" si="5"/>
        <v>2096.2579499999997</v>
      </c>
    </row>
    <row r="25" spans="2:18" ht="13.5">
      <c r="B25" s="215"/>
      <c r="C25" s="37">
        <v>240</v>
      </c>
      <c r="D25" s="134">
        <f aca="true" t="shared" si="6" ref="D25:R40">D$7/100*$C25*6076.11/60</f>
        <v>972.1775999999999</v>
      </c>
      <c r="E25" s="135">
        <f t="shared" si="6"/>
        <v>1273.7417271179181</v>
      </c>
      <c r="F25" s="135">
        <f t="shared" si="6"/>
        <v>1199.9999999999998</v>
      </c>
      <c r="G25" s="135">
        <f t="shared" si="6"/>
        <v>400</v>
      </c>
      <c r="H25" s="45">
        <f t="shared" si="6"/>
        <v>243.04439999999997</v>
      </c>
      <c r="I25" s="45">
        <f t="shared" si="6"/>
        <v>486.08879999999994</v>
      </c>
      <c r="J25" s="128">
        <f t="shared" si="6"/>
        <v>607.611</v>
      </c>
      <c r="K25" s="45">
        <f t="shared" si="6"/>
        <v>729.1331999999999</v>
      </c>
      <c r="L25" s="128">
        <f t="shared" si="6"/>
        <v>810.1479189852</v>
      </c>
      <c r="M25" s="45">
        <f t="shared" si="6"/>
        <v>972.1775999999999</v>
      </c>
      <c r="N25" s="128">
        <f t="shared" si="6"/>
        <v>1215.222</v>
      </c>
      <c r="O25" s="45">
        <f t="shared" si="6"/>
        <v>1458.2663999999997</v>
      </c>
      <c r="P25" s="45">
        <f t="shared" si="6"/>
        <v>1701.3108</v>
      </c>
      <c r="Q25" s="45">
        <f t="shared" si="6"/>
        <v>1944.3551999999997</v>
      </c>
      <c r="R25" s="46">
        <f t="shared" si="6"/>
        <v>2187.3995999999993</v>
      </c>
    </row>
    <row r="26" spans="2:18" ht="13.5">
      <c r="B26" s="215"/>
      <c r="C26" s="37">
        <v>250</v>
      </c>
      <c r="D26" s="134">
        <f t="shared" si="6"/>
        <v>1012.685</v>
      </c>
      <c r="E26" s="135">
        <f t="shared" si="6"/>
        <v>1326.8142990811646</v>
      </c>
      <c r="F26" s="135">
        <f t="shared" si="6"/>
        <v>1249.9999999999998</v>
      </c>
      <c r="G26" s="135">
        <f t="shared" si="6"/>
        <v>416.6666666666667</v>
      </c>
      <c r="H26" s="45">
        <f t="shared" si="6"/>
        <v>253.17125</v>
      </c>
      <c r="I26" s="45">
        <f t="shared" si="6"/>
        <v>506.3425</v>
      </c>
      <c r="J26" s="128">
        <f t="shared" si="6"/>
        <v>632.928125</v>
      </c>
      <c r="K26" s="45">
        <f t="shared" si="6"/>
        <v>759.51375</v>
      </c>
      <c r="L26" s="128">
        <f t="shared" si="6"/>
        <v>843.90408227625</v>
      </c>
      <c r="M26" s="45">
        <f t="shared" si="6"/>
        <v>1012.685</v>
      </c>
      <c r="N26" s="128">
        <f t="shared" si="6"/>
        <v>1265.85625</v>
      </c>
      <c r="O26" s="45">
        <f t="shared" si="6"/>
        <v>1519.0275</v>
      </c>
      <c r="P26" s="45">
        <f t="shared" si="6"/>
        <v>1772.1987499999998</v>
      </c>
      <c r="Q26" s="45">
        <f t="shared" si="6"/>
        <v>2025.37</v>
      </c>
      <c r="R26" s="46">
        <f t="shared" si="6"/>
        <v>2278.54125</v>
      </c>
    </row>
    <row r="27" spans="2:18" ht="13.5">
      <c r="B27" s="215"/>
      <c r="C27" s="37">
        <v>260</v>
      </c>
      <c r="D27" s="134">
        <f t="shared" si="6"/>
        <v>1053.1924000000001</v>
      </c>
      <c r="E27" s="135">
        <f t="shared" si="6"/>
        <v>1379.8868710444112</v>
      </c>
      <c r="F27" s="135">
        <f t="shared" si="6"/>
        <v>1299.9999999999998</v>
      </c>
      <c r="G27" s="135">
        <f t="shared" si="6"/>
        <v>433.33333333333326</v>
      </c>
      <c r="H27" s="45">
        <f t="shared" si="6"/>
        <v>263.29810000000003</v>
      </c>
      <c r="I27" s="45">
        <f t="shared" si="6"/>
        <v>526.5962000000001</v>
      </c>
      <c r="J27" s="128">
        <f t="shared" si="6"/>
        <v>658.2452499999999</v>
      </c>
      <c r="K27" s="45">
        <f t="shared" si="6"/>
        <v>789.8942999999999</v>
      </c>
      <c r="L27" s="128">
        <f t="shared" si="6"/>
        <v>877.6602455673</v>
      </c>
      <c r="M27" s="45">
        <f t="shared" si="6"/>
        <v>1053.1924000000001</v>
      </c>
      <c r="N27" s="128">
        <f t="shared" si="6"/>
        <v>1316.4904999999999</v>
      </c>
      <c r="O27" s="45">
        <f t="shared" si="6"/>
        <v>1579.7885999999999</v>
      </c>
      <c r="P27" s="45">
        <f t="shared" si="6"/>
        <v>1843.0867</v>
      </c>
      <c r="Q27" s="45">
        <f t="shared" si="6"/>
        <v>2106.3848000000003</v>
      </c>
      <c r="R27" s="46">
        <f t="shared" si="6"/>
        <v>2369.6829</v>
      </c>
    </row>
    <row r="28" spans="2:18" ht="13.5">
      <c r="B28" s="215"/>
      <c r="C28" s="37">
        <v>270</v>
      </c>
      <c r="D28" s="134">
        <f t="shared" si="6"/>
        <v>1093.6997999999999</v>
      </c>
      <c r="E28" s="135">
        <f t="shared" si="6"/>
        <v>1432.9594430076577</v>
      </c>
      <c r="F28" s="135">
        <f t="shared" si="6"/>
        <v>1349.9999999999998</v>
      </c>
      <c r="G28" s="135">
        <f t="shared" si="6"/>
        <v>450</v>
      </c>
      <c r="H28" s="45">
        <f t="shared" si="6"/>
        <v>273.42494999999997</v>
      </c>
      <c r="I28" s="45">
        <f t="shared" si="6"/>
        <v>546.8498999999999</v>
      </c>
      <c r="J28" s="128">
        <f t="shared" si="6"/>
        <v>683.562375</v>
      </c>
      <c r="K28" s="45">
        <f t="shared" si="6"/>
        <v>820.2748499999999</v>
      </c>
      <c r="L28" s="128">
        <f t="shared" si="6"/>
        <v>911.4164088583499</v>
      </c>
      <c r="M28" s="45">
        <f t="shared" si="6"/>
        <v>1093.6997999999999</v>
      </c>
      <c r="N28" s="128">
        <f t="shared" si="6"/>
        <v>1367.12475</v>
      </c>
      <c r="O28" s="45">
        <f t="shared" si="6"/>
        <v>1640.5496999999998</v>
      </c>
      <c r="P28" s="45">
        <f t="shared" si="6"/>
        <v>1913.97465</v>
      </c>
      <c r="Q28" s="45">
        <f t="shared" si="6"/>
        <v>2187.3995999999997</v>
      </c>
      <c r="R28" s="46">
        <f t="shared" si="6"/>
        <v>2460.82455</v>
      </c>
    </row>
    <row r="29" spans="2:18" ht="13.5">
      <c r="B29" s="215"/>
      <c r="C29" s="37">
        <v>280</v>
      </c>
      <c r="D29" s="134">
        <f t="shared" si="6"/>
        <v>1134.2072</v>
      </c>
      <c r="E29" s="135">
        <f t="shared" si="6"/>
        <v>1486.0320149709044</v>
      </c>
      <c r="F29" s="135">
        <f t="shared" si="6"/>
        <v>1399.9999999999998</v>
      </c>
      <c r="G29" s="135">
        <f t="shared" si="6"/>
        <v>466.6666666666667</v>
      </c>
      <c r="H29" s="45">
        <f t="shared" si="6"/>
        <v>283.5518</v>
      </c>
      <c r="I29" s="45">
        <f t="shared" si="6"/>
        <v>567.1036</v>
      </c>
      <c r="J29" s="128">
        <f t="shared" si="6"/>
        <v>708.8794999999999</v>
      </c>
      <c r="K29" s="45">
        <f t="shared" si="6"/>
        <v>850.6554</v>
      </c>
      <c r="L29" s="128">
        <f t="shared" si="6"/>
        <v>945.1725721493999</v>
      </c>
      <c r="M29" s="45">
        <f t="shared" si="6"/>
        <v>1134.2072</v>
      </c>
      <c r="N29" s="128">
        <f t="shared" si="6"/>
        <v>1417.7589999999998</v>
      </c>
      <c r="O29" s="45">
        <f t="shared" si="6"/>
        <v>1701.3108</v>
      </c>
      <c r="P29" s="45">
        <f t="shared" si="6"/>
        <v>1984.8626000000002</v>
      </c>
      <c r="Q29" s="45">
        <f t="shared" si="6"/>
        <v>2268.4144</v>
      </c>
      <c r="R29" s="46">
        <f t="shared" si="6"/>
        <v>2551.9662</v>
      </c>
    </row>
    <row r="30" spans="2:18" ht="13.5">
      <c r="B30" s="215"/>
      <c r="C30" s="37">
        <v>290</v>
      </c>
      <c r="D30" s="134">
        <f t="shared" si="6"/>
        <v>1174.7145999999998</v>
      </c>
      <c r="E30" s="135">
        <f t="shared" si="6"/>
        <v>1539.1045869341508</v>
      </c>
      <c r="F30" s="135">
        <f t="shared" si="6"/>
        <v>1449.9999999999998</v>
      </c>
      <c r="G30" s="135">
        <f t="shared" si="6"/>
        <v>483.33333333333326</v>
      </c>
      <c r="H30" s="45">
        <f t="shared" si="6"/>
        <v>293.67864999999995</v>
      </c>
      <c r="I30" s="45">
        <f t="shared" si="6"/>
        <v>587.3572999999999</v>
      </c>
      <c r="J30" s="128">
        <f t="shared" si="6"/>
        <v>734.196625</v>
      </c>
      <c r="K30" s="45">
        <f t="shared" si="6"/>
        <v>881.0359499999998</v>
      </c>
      <c r="L30" s="128">
        <f t="shared" si="6"/>
        <v>978.92873544045</v>
      </c>
      <c r="M30" s="45">
        <f t="shared" si="6"/>
        <v>1174.7145999999998</v>
      </c>
      <c r="N30" s="128">
        <f t="shared" si="6"/>
        <v>1468.39325</v>
      </c>
      <c r="O30" s="45">
        <f t="shared" si="6"/>
        <v>1762.0718999999997</v>
      </c>
      <c r="P30" s="45">
        <f t="shared" si="6"/>
        <v>2055.7505499999997</v>
      </c>
      <c r="Q30" s="45">
        <f t="shared" si="6"/>
        <v>2349.4291999999996</v>
      </c>
      <c r="R30" s="46">
        <f t="shared" si="6"/>
        <v>2643.10785</v>
      </c>
    </row>
    <row r="31" spans="2:18" ht="13.5">
      <c r="B31" s="215"/>
      <c r="C31" s="37">
        <v>300</v>
      </c>
      <c r="D31" s="134">
        <f t="shared" si="6"/>
        <v>1215.222</v>
      </c>
      <c r="E31" s="135">
        <f t="shared" si="6"/>
        <v>1592.1771588973975</v>
      </c>
      <c r="F31" s="135">
        <f t="shared" si="6"/>
        <v>1499.9999999999995</v>
      </c>
      <c r="G31" s="135">
        <f t="shared" si="6"/>
        <v>499.99999999999994</v>
      </c>
      <c r="H31" s="45">
        <f t="shared" si="6"/>
        <v>303.8055</v>
      </c>
      <c r="I31" s="45">
        <f t="shared" si="6"/>
        <v>607.611</v>
      </c>
      <c r="J31" s="128">
        <f t="shared" si="6"/>
        <v>759.51375</v>
      </c>
      <c r="K31" s="45">
        <f t="shared" si="6"/>
        <v>911.4164999999999</v>
      </c>
      <c r="L31" s="128">
        <f t="shared" si="6"/>
        <v>1012.6848987315001</v>
      </c>
      <c r="M31" s="45">
        <f t="shared" si="6"/>
        <v>1215.222</v>
      </c>
      <c r="N31" s="128">
        <f t="shared" si="6"/>
        <v>1519.0275</v>
      </c>
      <c r="O31" s="45">
        <f t="shared" si="6"/>
        <v>1822.8329999999999</v>
      </c>
      <c r="P31" s="45">
        <f t="shared" si="6"/>
        <v>2126.6385</v>
      </c>
      <c r="Q31" s="45">
        <f t="shared" si="6"/>
        <v>2430.444</v>
      </c>
      <c r="R31" s="46">
        <f t="shared" si="6"/>
        <v>2734.2495</v>
      </c>
    </row>
    <row r="32" spans="2:18" ht="13.5">
      <c r="B32" s="215"/>
      <c r="C32" s="37">
        <v>310</v>
      </c>
      <c r="D32" s="134">
        <f t="shared" si="6"/>
        <v>1255.7294</v>
      </c>
      <c r="E32" s="135">
        <f t="shared" si="6"/>
        <v>1645.2497308606441</v>
      </c>
      <c r="F32" s="135">
        <f t="shared" si="6"/>
        <v>1549.9999999999998</v>
      </c>
      <c r="G32" s="135">
        <f t="shared" si="6"/>
        <v>516.6666666666666</v>
      </c>
      <c r="H32" s="45">
        <f t="shared" si="6"/>
        <v>313.93235</v>
      </c>
      <c r="I32" s="45">
        <f t="shared" si="6"/>
        <v>627.8647</v>
      </c>
      <c r="J32" s="128">
        <f t="shared" si="6"/>
        <v>784.830875</v>
      </c>
      <c r="K32" s="45">
        <f t="shared" si="6"/>
        <v>941.7970499999998</v>
      </c>
      <c r="L32" s="128">
        <f t="shared" si="6"/>
        <v>1046.44106202255</v>
      </c>
      <c r="M32" s="45">
        <f t="shared" si="6"/>
        <v>1255.7294</v>
      </c>
      <c r="N32" s="128">
        <f t="shared" si="6"/>
        <v>1569.66175</v>
      </c>
      <c r="O32" s="45">
        <f t="shared" si="6"/>
        <v>1883.5940999999996</v>
      </c>
      <c r="P32" s="45">
        <f t="shared" si="6"/>
        <v>2197.52645</v>
      </c>
      <c r="Q32" s="45">
        <f t="shared" si="6"/>
        <v>2511.4588</v>
      </c>
      <c r="R32" s="46">
        <f t="shared" si="6"/>
        <v>2825.39115</v>
      </c>
    </row>
    <row r="33" spans="2:18" ht="13.5">
      <c r="B33" s="215"/>
      <c r="C33" s="37">
        <v>320</v>
      </c>
      <c r="D33" s="134">
        <f t="shared" si="6"/>
        <v>1296.2368</v>
      </c>
      <c r="E33" s="135">
        <f t="shared" si="6"/>
        <v>1698.3223028238908</v>
      </c>
      <c r="F33" s="135">
        <f t="shared" si="6"/>
        <v>1599.9999999999998</v>
      </c>
      <c r="G33" s="135">
        <f t="shared" si="6"/>
        <v>533.3333333333334</v>
      </c>
      <c r="H33" s="45">
        <f t="shared" si="6"/>
        <v>324.0592</v>
      </c>
      <c r="I33" s="45">
        <f t="shared" si="6"/>
        <v>648.1184</v>
      </c>
      <c r="J33" s="128">
        <f t="shared" si="6"/>
        <v>810.1479999999999</v>
      </c>
      <c r="K33" s="45">
        <f t="shared" si="6"/>
        <v>972.1775999999999</v>
      </c>
      <c r="L33" s="128">
        <f t="shared" si="6"/>
        <v>1080.1972253136</v>
      </c>
      <c r="M33" s="45">
        <f t="shared" si="6"/>
        <v>1296.2368</v>
      </c>
      <c r="N33" s="128">
        <f t="shared" si="6"/>
        <v>1620.2959999999998</v>
      </c>
      <c r="O33" s="45">
        <f t="shared" si="6"/>
        <v>1944.3551999999997</v>
      </c>
      <c r="P33" s="45">
        <f t="shared" si="6"/>
        <v>2268.4144</v>
      </c>
      <c r="Q33" s="45">
        <f t="shared" si="6"/>
        <v>2592.4736</v>
      </c>
      <c r="R33" s="46">
        <f t="shared" si="6"/>
        <v>2916.5327999999995</v>
      </c>
    </row>
    <row r="34" spans="2:18" ht="13.5">
      <c r="B34" s="215"/>
      <c r="C34" s="37">
        <v>330</v>
      </c>
      <c r="D34" s="134">
        <f t="shared" si="6"/>
        <v>1336.7442</v>
      </c>
      <c r="E34" s="135">
        <f t="shared" si="6"/>
        <v>1751.3948747871373</v>
      </c>
      <c r="F34" s="135">
        <f t="shared" si="6"/>
        <v>1649.9999999999998</v>
      </c>
      <c r="G34" s="135">
        <f t="shared" si="6"/>
        <v>550</v>
      </c>
      <c r="H34" s="45">
        <f t="shared" si="6"/>
        <v>334.18605</v>
      </c>
      <c r="I34" s="45">
        <f t="shared" si="6"/>
        <v>668.3721</v>
      </c>
      <c r="J34" s="128">
        <f t="shared" si="6"/>
        <v>835.465125</v>
      </c>
      <c r="K34" s="45">
        <f t="shared" si="6"/>
        <v>1002.5581500000001</v>
      </c>
      <c r="L34" s="128">
        <f t="shared" si="6"/>
        <v>1113.9533886046497</v>
      </c>
      <c r="M34" s="45">
        <f t="shared" si="6"/>
        <v>1336.7442</v>
      </c>
      <c r="N34" s="128">
        <f t="shared" si="6"/>
        <v>1670.93025</v>
      </c>
      <c r="O34" s="45">
        <f t="shared" si="6"/>
        <v>2005.1163000000001</v>
      </c>
      <c r="P34" s="45">
        <f t="shared" si="6"/>
        <v>2339.30235</v>
      </c>
      <c r="Q34" s="45">
        <f t="shared" si="6"/>
        <v>2673.4884</v>
      </c>
      <c r="R34" s="46">
        <f t="shared" si="6"/>
        <v>3007.6744499999995</v>
      </c>
    </row>
    <row r="35" spans="2:18" ht="13.5">
      <c r="B35" s="215"/>
      <c r="C35" s="37">
        <v>340</v>
      </c>
      <c r="D35" s="134">
        <f t="shared" si="6"/>
        <v>1377.2515999999998</v>
      </c>
      <c r="E35" s="135">
        <f t="shared" si="6"/>
        <v>1804.4674467503837</v>
      </c>
      <c r="F35" s="135">
        <f t="shared" si="6"/>
        <v>1699.9999999999998</v>
      </c>
      <c r="G35" s="135">
        <f t="shared" si="6"/>
        <v>566.6666666666666</v>
      </c>
      <c r="H35" s="45">
        <f t="shared" si="6"/>
        <v>344.31289999999996</v>
      </c>
      <c r="I35" s="45">
        <f t="shared" si="6"/>
        <v>688.6257999999999</v>
      </c>
      <c r="J35" s="128">
        <f t="shared" si="6"/>
        <v>860.78225</v>
      </c>
      <c r="K35" s="45">
        <f t="shared" si="6"/>
        <v>1032.9387</v>
      </c>
      <c r="L35" s="128">
        <f t="shared" si="6"/>
        <v>1147.7095518957</v>
      </c>
      <c r="M35" s="45">
        <f t="shared" si="6"/>
        <v>1377.2515999999998</v>
      </c>
      <c r="N35" s="128">
        <f t="shared" si="6"/>
        <v>1721.5645</v>
      </c>
      <c r="O35" s="45">
        <f t="shared" si="6"/>
        <v>2065.8774</v>
      </c>
      <c r="P35" s="45">
        <f t="shared" si="6"/>
        <v>2410.1903</v>
      </c>
      <c r="Q35" s="45">
        <f t="shared" si="6"/>
        <v>2754.5031999999997</v>
      </c>
      <c r="R35" s="46">
        <f t="shared" si="6"/>
        <v>3098.8160999999996</v>
      </c>
    </row>
    <row r="36" spans="2:18" ht="13.5">
      <c r="B36" s="215"/>
      <c r="C36" s="37">
        <v>350</v>
      </c>
      <c r="D36" s="134">
        <f t="shared" si="6"/>
        <v>1417.7589999999998</v>
      </c>
      <c r="E36" s="135">
        <f t="shared" si="6"/>
        <v>1857.5400187136306</v>
      </c>
      <c r="F36" s="135">
        <f t="shared" si="6"/>
        <v>1749.9999999999998</v>
      </c>
      <c r="G36" s="135">
        <f t="shared" si="6"/>
        <v>583.3333333333334</v>
      </c>
      <c r="H36" s="45">
        <f t="shared" si="6"/>
        <v>354.43974999999995</v>
      </c>
      <c r="I36" s="45">
        <f t="shared" si="6"/>
        <v>708.8794999999999</v>
      </c>
      <c r="J36" s="128">
        <f t="shared" si="6"/>
        <v>886.0993749999999</v>
      </c>
      <c r="K36" s="45">
        <f t="shared" si="6"/>
        <v>1063.31925</v>
      </c>
      <c r="L36" s="128">
        <f t="shared" si="6"/>
        <v>1181.46571518675</v>
      </c>
      <c r="M36" s="45">
        <f t="shared" si="6"/>
        <v>1417.7589999999998</v>
      </c>
      <c r="N36" s="128">
        <f t="shared" si="6"/>
        <v>1772.1987499999998</v>
      </c>
      <c r="O36" s="45">
        <f t="shared" si="6"/>
        <v>2126.6385</v>
      </c>
      <c r="P36" s="45">
        <f t="shared" si="6"/>
        <v>2481.07825</v>
      </c>
      <c r="Q36" s="45">
        <f t="shared" si="6"/>
        <v>2835.5179999999996</v>
      </c>
      <c r="R36" s="46">
        <f t="shared" si="6"/>
        <v>3189.95775</v>
      </c>
    </row>
    <row r="37" spans="2:18" ht="13.5">
      <c r="B37" s="215"/>
      <c r="C37" s="37">
        <v>360</v>
      </c>
      <c r="D37" s="134">
        <f t="shared" si="6"/>
        <v>1458.2664</v>
      </c>
      <c r="E37" s="135">
        <f t="shared" si="6"/>
        <v>1910.612590676877</v>
      </c>
      <c r="F37" s="135">
        <f t="shared" si="6"/>
        <v>1799.9999999999998</v>
      </c>
      <c r="G37" s="135">
        <f t="shared" si="6"/>
        <v>600</v>
      </c>
      <c r="H37" s="45">
        <f t="shared" si="6"/>
        <v>364.5666</v>
      </c>
      <c r="I37" s="45">
        <f t="shared" si="6"/>
        <v>729.1332</v>
      </c>
      <c r="J37" s="128">
        <f t="shared" si="6"/>
        <v>911.4164999999999</v>
      </c>
      <c r="K37" s="45">
        <f t="shared" si="6"/>
        <v>1093.6997999999996</v>
      </c>
      <c r="L37" s="128">
        <f t="shared" si="6"/>
        <v>1215.2218784778001</v>
      </c>
      <c r="M37" s="45">
        <f t="shared" si="6"/>
        <v>1458.2664</v>
      </c>
      <c r="N37" s="128">
        <f t="shared" si="6"/>
        <v>1822.8329999999999</v>
      </c>
      <c r="O37" s="45">
        <f t="shared" si="6"/>
        <v>2187.3995999999993</v>
      </c>
      <c r="P37" s="45">
        <f t="shared" si="6"/>
        <v>2551.9662000000003</v>
      </c>
      <c r="Q37" s="45">
        <f t="shared" si="6"/>
        <v>2916.5328</v>
      </c>
      <c r="R37" s="46">
        <f t="shared" si="6"/>
        <v>3281.0993999999996</v>
      </c>
    </row>
    <row r="38" spans="2:18" ht="13.5">
      <c r="B38" s="215"/>
      <c r="C38" s="37">
        <v>370</v>
      </c>
      <c r="D38" s="134">
        <f t="shared" si="6"/>
        <v>1498.7738</v>
      </c>
      <c r="E38" s="135">
        <f t="shared" si="6"/>
        <v>1963.6851626401235</v>
      </c>
      <c r="F38" s="135">
        <f t="shared" si="6"/>
        <v>1849.9999999999998</v>
      </c>
      <c r="G38" s="135">
        <f t="shared" si="6"/>
        <v>616.6666666666665</v>
      </c>
      <c r="H38" s="45">
        <f t="shared" si="6"/>
        <v>374.69345</v>
      </c>
      <c r="I38" s="45">
        <f t="shared" si="6"/>
        <v>749.3869</v>
      </c>
      <c r="J38" s="128">
        <f t="shared" si="6"/>
        <v>936.733625</v>
      </c>
      <c r="K38" s="45">
        <f t="shared" si="6"/>
        <v>1124.08035</v>
      </c>
      <c r="L38" s="128">
        <f t="shared" si="6"/>
        <v>1248.9780417688498</v>
      </c>
      <c r="M38" s="45">
        <f t="shared" si="6"/>
        <v>1498.7738</v>
      </c>
      <c r="N38" s="128">
        <f t="shared" si="6"/>
        <v>1873.46725</v>
      </c>
      <c r="O38" s="45">
        <f t="shared" si="6"/>
        <v>2248.1607</v>
      </c>
      <c r="P38" s="45">
        <f t="shared" si="6"/>
        <v>2622.85415</v>
      </c>
      <c r="Q38" s="45">
        <f t="shared" si="6"/>
        <v>2997.5476</v>
      </c>
      <c r="R38" s="46">
        <f t="shared" si="6"/>
        <v>3372.241049999999</v>
      </c>
    </row>
    <row r="39" spans="2:18" ht="13.5">
      <c r="B39" s="215"/>
      <c r="C39" s="37">
        <v>380</v>
      </c>
      <c r="D39" s="134">
        <f t="shared" si="6"/>
        <v>1539.2812000000001</v>
      </c>
      <c r="E39" s="135">
        <f t="shared" si="6"/>
        <v>2016.75773460337</v>
      </c>
      <c r="F39" s="135">
        <f t="shared" si="6"/>
        <v>1899.9999999999998</v>
      </c>
      <c r="G39" s="135">
        <f t="shared" si="6"/>
        <v>633.3333333333334</v>
      </c>
      <c r="H39" s="45">
        <f t="shared" si="6"/>
        <v>384.82030000000003</v>
      </c>
      <c r="I39" s="45">
        <f t="shared" si="6"/>
        <v>769.6406000000001</v>
      </c>
      <c r="J39" s="128">
        <f t="shared" si="6"/>
        <v>962.05075</v>
      </c>
      <c r="K39" s="45">
        <f t="shared" si="6"/>
        <v>1154.4608999999998</v>
      </c>
      <c r="L39" s="128">
        <f t="shared" si="6"/>
        <v>1282.7342050599</v>
      </c>
      <c r="M39" s="45">
        <f t="shared" si="6"/>
        <v>1539.2812000000001</v>
      </c>
      <c r="N39" s="128">
        <f t="shared" si="6"/>
        <v>1924.1015</v>
      </c>
      <c r="O39" s="45">
        <f t="shared" si="6"/>
        <v>2308.9217999999996</v>
      </c>
      <c r="P39" s="45">
        <f t="shared" si="6"/>
        <v>2693.7421000000004</v>
      </c>
      <c r="Q39" s="45">
        <f t="shared" si="6"/>
        <v>3078.5624000000003</v>
      </c>
      <c r="R39" s="46">
        <f t="shared" si="6"/>
        <v>3463.3826999999997</v>
      </c>
    </row>
    <row r="40" spans="2:18" ht="13.5">
      <c r="B40" s="215"/>
      <c r="C40" s="37">
        <v>390</v>
      </c>
      <c r="D40" s="134">
        <f t="shared" si="6"/>
        <v>1579.7885999999999</v>
      </c>
      <c r="E40" s="135">
        <f t="shared" si="6"/>
        <v>2069.830306566617</v>
      </c>
      <c r="F40" s="135">
        <f t="shared" si="6"/>
        <v>1949.9999999999998</v>
      </c>
      <c r="G40" s="135">
        <f t="shared" si="6"/>
        <v>650</v>
      </c>
      <c r="H40" s="45">
        <f t="shared" si="6"/>
        <v>394.94714999999997</v>
      </c>
      <c r="I40" s="45">
        <f t="shared" si="6"/>
        <v>789.8942999999999</v>
      </c>
      <c r="J40" s="128">
        <f t="shared" si="6"/>
        <v>987.3678749999999</v>
      </c>
      <c r="K40" s="45">
        <f t="shared" si="6"/>
        <v>1184.84145</v>
      </c>
      <c r="L40" s="128">
        <f t="shared" si="6"/>
        <v>1316.4903683509501</v>
      </c>
      <c r="M40" s="45">
        <f t="shared" si="6"/>
        <v>1579.7885999999999</v>
      </c>
      <c r="N40" s="128">
        <f t="shared" si="6"/>
        <v>1974.7357499999998</v>
      </c>
      <c r="O40" s="45">
        <f t="shared" si="6"/>
        <v>2369.6829</v>
      </c>
      <c r="P40" s="45">
        <f t="shared" si="6"/>
        <v>2764.63005</v>
      </c>
      <c r="Q40" s="45">
        <f t="shared" si="6"/>
        <v>3159.5771999999997</v>
      </c>
      <c r="R40" s="46">
        <f t="shared" si="6"/>
        <v>3554.52435</v>
      </c>
    </row>
    <row r="41" spans="2:18" ht="13.5">
      <c r="B41" s="215"/>
      <c r="C41" s="37">
        <v>400</v>
      </c>
      <c r="D41" s="134">
        <f aca="true" t="shared" si="7" ref="D41:R51">D$7/100*$C41*6076.11/60</f>
        <v>1620.2959999999998</v>
      </c>
      <c r="E41" s="135">
        <f t="shared" si="7"/>
        <v>2122.9028785298633</v>
      </c>
      <c r="F41" s="135">
        <f t="shared" si="7"/>
        <v>1999.9999999999998</v>
      </c>
      <c r="G41" s="135">
        <f t="shared" si="7"/>
        <v>666.6666666666666</v>
      </c>
      <c r="H41" s="45">
        <f t="shared" si="7"/>
        <v>405.07399999999996</v>
      </c>
      <c r="I41" s="45">
        <f t="shared" si="7"/>
        <v>810.1479999999999</v>
      </c>
      <c r="J41" s="128">
        <f t="shared" si="7"/>
        <v>1012.685</v>
      </c>
      <c r="K41" s="45">
        <f t="shared" si="7"/>
        <v>1215.222</v>
      </c>
      <c r="L41" s="128">
        <f t="shared" si="7"/>
        <v>1350.2465316419998</v>
      </c>
      <c r="M41" s="45">
        <f t="shared" si="7"/>
        <v>1620.2959999999998</v>
      </c>
      <c r="N41" s="128">
        <f t="shared" si="7"/>
        <v>2025.37</v>
      </c>
      <c r="O41" s="45">
        <f t="shared" si="7"/>
        <v>2430.444</v>
      </c>
      <c r="P41" s="45">
        <f t="shared" si="7"/>
        <v>2835.5180000000005</v>
      </c>
      <c r="Q41" s="45">
        <f t="shared" si="7"/>
        <v>3240.5919999999996</v>
      </c>
      <c r="R41" s="46">
        <f t="shared" si="7"/>
        <v>3645.6659999999997</v>
      </c>
    </row>
    <row r="42" spans="2:18" ht="13.5">
      <c r="B42" s="215"/>
      <c r="C42" s="37">
        <v>410</v>
      </c>
      <c r="D42" s="134">
        <f t="shared" si="7"/>
        <v>1660.8033999999998</v>
      </c>
      <c r="E42" s="135">
        <f t="shared" si="7"/>
        <v>2175.9754504931097</v>
      </c>
      <c r="F42" s="135">
        <f t="shared" si="7"/>
        <v>2049.9999999999995</v>
      </c>
      <c r="G42" s="135">
        <f t="shared" si="7"/>
        <v>683.3333333333334</v>
      </c>
      <c r="H42" s="45">
        <f t="shared" si="7"/>
        <v>415.20084999999995</v>
      </c>
      <c r="I42" s="45">
        <f t="shared" si="7"/>
        <v>830.4016999999999</v>
      </c>
      <c r="J42" s="128">
        <f t="shared" si="7"/>
        <v>1038.002125</v>
      </c>
      <c r="K42" s="45">
        <f t="shared" si="7"/>
        <v>1245.6025499999998</v>
      </c>
      <c r="L42" s="128">
        <f t="shared" si="7"/>
        <v>1384.00269493305</v>
      </c>
      <c r="M42" s="45">
        <f t="shared" si="7"/>
        <v>1660.8033999999998</v>
      </c>
      <c r="N42" s="128">
        <f t="shared" si="7"/>
        <v>2076.00425</v>
      </c>
      <c r="O42" s="45">
        <f t="shared" si="7"/>
        <v>2491.2050999999997</v>
      </c>
      <c r="P42" s="45">
        <f t="shared" si="7"/>
        <v>2906.4059500000003</v>
      </c>
      <c r="Q42" s="45">
        <f t="shared" si="7"/>
        <v>3321.6067999999996</v>
      </c>
      <c r="R42" s="46">
        <f t="shared" si="7"/>
        <v>3736.8076499999997</v>
      </c>
    </row>
    <row r="43" spans="2:18" ht="13.5">
      <c r="B43" s="215"/>
      <c r="C43" s="37">
        <v>420</v>
      </c>
      <c r="D43" s="134">
        <f t="shared" si="7"/>
        <v>1701.3108</v>
      </c>
      <c r="E43" s="135">
        <f t="shared" si="7"/>
        <v>2229.0480224563566</v>
      </c>
      <c r="F43" s="135">
        <f t="shared" si="7"/>
        <v>2099.9999999999995</v>
      </c>
      <c r="G43" s="135">
        <f t="shared" si="7"/>
        <v>700</v>
      </c>
      <c r="H43" s="45">
        <f t="shared" si="7"/>
        <v>425.3277</v>
      </c>
      <c r="I43" s="45">
        <f t="shared" si="7"/>
        <v>850.6554</v>
      </c>
      <c r="J43" s="128">
        <f t="shared" si="7"/>
        <v>1063.31925</v>
      </c>
      <c r="K43" s="45">
        <f t="shared" si="7"/>
        <v>1275.9831</v>
      </c>
      <c r="L43" s="128">
        <f t="shared" si="7"/>
        <v>1417.7588582241</v>
      </c>
      <c r="M43" s="45">
        <f t="shared" si="7"/>
        <v>1701.3108</v>
      </c>
      <c r="N43" s="128">
        <f t="shared" si="7"/>
        <v>2126.6385</v>
      </c>
      <c r="O43" s="45">
        <f t="shared" si="7"/>
        <v>2551.9662</v>
      </c>
      <c r="P43" s="45">
        <f t="shared" si="7"/>
        <v>2977.2938999999997</v>
      </c>
      <c r="Q43" s="45">
        <f t="shared" si="7"/>
        <v>3402.6216</v>
      </c>
      <c r="R43" s="46">
        <f t="shared" si="7"/>
        <v>3827.9492999999998</v>
      </c>
    </row>
    <row r="44" spans="2:18" ht="13.5">
      <c r="B44" s="215"/>
      <c r="C44" s="37">
        <v>430</v>
      </c>
      <c r="D44" s="134">
        <f t="shared" si="7"/>
        <v>1741.8182</v>
      </c>
      <c r="E44" s="135">
        <f t="shared" si="7"/>
        <v>2282.1205944196035</v>
      </c>
      <c r="F44" s="135">
        <f t="shared" si="7"/>
        <v>2149.9999999999995</v>
      </c>
      <c r="G44" s="135">
        <f t="shared" si="7"/>
        <v>716.6666666666666</v>
      </c>
      <c r="H44" s="45">
        <f t="shared" si="7"/>
        <v>435.45455</v>
      </c>
      <c r="I44" s="45">
        <f t="shared" si="7"/>
        <v>870.9091</v>
      </c>
      <c r="J44" s="128">
        <f t="shared" si="7"/>
        <v>1088.6363749999998</v>
      </c>
      <c r="K44" s="45">
        <f t="shared" si="7"/>
        <v>1306.36365</v>
      </c>
      <c r="L44" s="128">
        <f t="shared" si="7"/>
        <v>1451.51502151515</v>
      </c>
      <c r="M44" s="45">
        <f t="shared" si="7"/>
        <v>1741.8182</v>
      </c>
      <c r="N44" s="128">
        <f t="shared" si="7"/>
        <v>2177.2727499999996</v>
      </c>
      <c r="O44" s="45">
        <f t="shared" si="7"/>
        <v>2612.7273</v>
      </c>
      <c r="P44" s="45">
        <f t="shared" si="7"/>
        <v>3048.18185</v>
      </c>
      <c r="Q44" s="45">
        <f t="shared" si="7"/>
        <v>3483.6364</v>
      </c>
      <c r="R44" s="46">
        <f t="shared" si="7"/>
        <v>3919.0909499999993</v>
      </c>
    </row>
    <row r="45" spans="2:18" ht="13.5">
      <c r="B45" s="215"/>
      <c r="C45" s="37">
        <v>440</v>
      </c>
      <c r="D45" s="134">
        <f t="shared" si="7"/>
        <v>1782.3256000000001</v>
      </c>
      <c r="E45" s="135">
        <f t="shared" si="7"/>
        <v>2335.19316638285</v>
      </c>
      <c r="F45" s="135">
        <f t="shared" si="7"/>
        <v>2199.9999999999995</v>
      </c>
      <c r="G45" s="135">
        <f t="shared" si="7"/>
        <v>733.3333333333333</v>
      </c>
      <c r="H45" s="45">
        <f t="shared" si="7"/>
        <v>445.58140000000003</v>
      </c>
      <c r="I45" s="45">
        <f t="shared" si="7"/>
        <v>891.1628000000001</v>
      </c>
      <c r="J45" s="128">
        <f t="shared" si="7"/>
        <v>1113.9534999999998</v>
      </c>
      <c r="K45" s="45">
        <f t="shared" si="7"/>
        <v>1336.7441999999999</v>
      </c>
      <c r="L45" s="128">
        <f t="shared" si="7"/>
        <v>1485.2711848062</v>
      </c>
      <c r="M45" s="45">
        <f t="shared" si="7"/>
        <v>1782.3256000000001</v>
      </c>
      <c r="N45" s="128">
        <f t="shared" si="7"/>
        <v>2227.9069999999997</v>
      </c>
      <c r="O45" s="45">
        <f t="shared" si="7"/>
        <v>2673.4883999999997</v>
      </c>
      <c r="P45" s="45">
        <f t="shared" si="7"/>
        <v>3119.0698</v>
      </c>
      <c r="Q45" s="45">
        <f t="shared" si="7"/>
        <v>3564.6512000000002</v>
      </c>
      <c r="R45" s="46">
        <f t="shared" si="7"/>
        <v>4010.2326000000003</v>
      </c>
    </row>
    <row r="46" spans="2:18" ht="13.5">
      <c r="B46" s="215"/>
      <c r="C46" s="37">
        <v>450</v>
      </c>
      <c r="D46" s="134">
        <f t="shared" si="7"/>
        <v>1822.8329999999999</v>
      </c>
      <c r="E46" s="135">
        <f t="shared" si="7"/>
        <v>2388.2657383460964</v>
      </c>
      <c r="F46" s="135">
        <f t="shared" si="7"/>
        <v>2249.9999999999995</v>
      </c>
      <c r="G46" s="135">
        <f t="shared" si="7"/>
        <v>750</v>
      </c>
      <c r="H46" s="45">
        <f t="shared" si="7"/>
        <v>455.70824999999996</v>
      </c>
      <c r="I46" s="45">
        <f t="shared" si="7"/>
        <v>911.4164999999999</v>
      </c>
      <c r="J46" s="128">
        <f t="shared" si="7"/>
        <v>1139.270625</v>
      </c>
      <c r="K46" s="45">
        <f t="shared" si="7"/>
        <v>1367.12475</v>
      </c>
      <c r="L46" s="128">
        <f t="shared" si="7"/>
        <v>1519.0273480972498</v>
      </c>
      <c r="M46" s="45">
        <f t="shared" si="7"/>
        <v>1822.8329999999999</v>
      </c>
      <c r="N46" s="128">
        <f t="shared" si="7"/>
        <v>2278.54125</v>
      </c>
      <c r="O46" s="45">
        <f t="shared" si="7"/>
        <v>2734.2495</v>
      </c>
      <c r="P46" s="45">
        <f t="shared" si="7"/>
        <v>3189.9577500000005</v>
      </c>
      <c r="Q46" s="45">
        <f t="shared" si="7"/>
        <v>3645.6659999999997</v>
      </c>
      <c r="R46" s="46">
        <f t="shared" si="7"/>
        <v>4101.37425</v>
      </c>
    </row>
    <row r="47" spans="2:18" ht="13.5">
      <c r="B47" s="215"/>
      <c r="C47" s="37">
        <v>460</v>
      </c>
      <c r="D47" s="134">
        <f t="shared" si="7"/>
        <v>1863.3404000000003</v>
      </c>
      <c r="E47" s="135">
        <f t="shared" si="7"/>
        <v>2441.338310309343</v>
      </c>
      <c r="F47" s="135">
        <f t="shared" si="7"/>
        <v>2299.9999999999995</v>
      </c>
      <c r="G47" s="135">
        <f t="shared" si="7"/>
        <v>766.6666666666666</v>
      </c>
      <c r="H47" s="45">
        <f t="shared" si="7"/>
        <v>465.83510000000007</v>
      </c>
      <c r="I47" s="45">
        <f t="shared" si="7"/>
        <v>931.6702000000001</v>
      </c>
      <c r="J47" s="128">
        <f t="shared" si="7"/>
        <v>1164.58775</v>
      </c>
      <c r="K47" s="45">
        <f t="shared" si="7"/>
        <v>1397.5052999999998</v>
      </c>
      <c r="L47" s="128">
        <f t="shared" si="7"/>
        <v>1552.7835113883</v>
      </c>
      <c r="M47" s="45">
        <f t="shared" si="7"/>
        <v>1863.3404000000003</v>
      </c>
      <c r="N47" s="128">
        <f t="shared" si="7"/>
        <v>2329.1755</v>
      </c>
      <c r="O47" s="45">
        <f t="shared" si="7"/>
        <v>2795.0105999999996</v>
      </c>
      <c r="P47" s="45">
        <f t="shared" si="7"/>
        <v>3260.8457</v>
      </c>
      <c r="Q47" s="45">
        <f t="shared" si="7"/>
        <v>3726.6808000000005</v>
      </c>
      <c r="R47" s="46">
        <f t="shared" si="7"/>
        <v>4192.515899999999</v>
      </c>
    </row>
    <row r="48" spans="2:18" ht="13.5">
      <c r="B48" s="215"/>
      <c r="C48" s="37">
        <v>470</v>
      </c>
      <c r="D48" s="134">
        <f t="shared" si="7"/>
        <v>1903.8478</v>
      </c>
      <c r="E48" s="135">
        <f t="shared" si="7"/>
        <v>2494.41088227259</v>
      </c>
      <c r="F48" s="135">
        <f t="shared" si="7"/>
        <v>2349.9999999999995</v>
      </c>
      <c r="G48" s="135">
        <f t="shared" si="7"/>
        <v>783.3333333333334</v>
      </c>
      <c r="H48" s="45">
        <f t="shared" si="7"/>
        <v>475.96195</v>
      </c>
      <c r="I48" s="45">
        <f t="shared" si="7"/>
        <v>951.9239</v>
      </c>
      <c r="J48" s="128">
        <f t="shared" si="7"/>
        <v>1189.904875</v>
      </c>
      <c r="K48" s="45">
        <f t="shared" si="7"/>
        <v>1427.88585</v>
      </c>
      <c r="L48" s="128">
        <f t="shared" si="7"/>
        <v>1586.53967467935</v>
      </c>
      <c r="M48" s="45">
        <f t="shared" si="7"/>
        <v>1903.8478</v>
      </c>
      <c r="N48" s="128">
        <f t="shared" si="7"/>
        <v>2379.80975</v>
      </c>
      <c r="O48" s="45">
        <f t="shared" si="7"/>
        <v>2855.7717</v>
      </c>
      <c r="P48" s="45">
        <f t="shared" si="7"/>
        <v>3331.7336500000006</v>
      </c>
      <c r="Q48" s="45">
        <f t="shared" si="7"/>
        <v>3807.6956</v>
      </c>
      <c r="R48" s="46">
        <f t="shared" si="7"/>
        <v>4283.65755</v>
      </c>
    </row>
    <row r="49" spans="2:18" ht="13.5">
      <c r="B49" s="215"/>
      <c r="C49" s="37">
        <v>480</v>
      </c>
      <c r="D49" s="134">
        <f t="shared" si="7"/>
        <v>1944.3551999999997</v>
      </c>
      <c r="E49" s="135">
        <f t="shared" si="7"/>
        <v>2547.4834542358362</v>
      </c>
      <c r="F49" s="135">
        <f t="shared" si="7"/>
        <v>2399.9999999999995</v>
      </c>
      <c r="G49" s="135">
        <f t="shared" si="7"/>
        <v>800</v>
      </c>
      <c r="H49" s="45">
        <f t="shared" si="7"/>
        <v>486.08879999999994</v>
      </c>
      <c r="I49" s="45">
        <f t="shared" si="7"/>
        <v>972.1775999999999</v>
      </c>
      <c r="J49" s="128">
        <f t="shared" si="7"/>
        <v>1215.222</v>
      </c>
      <c r="K49" s="45">
        <f t="shared" si="7"/>
        <v>1458.2663999999997</v>
      </c>
      <c r="L49" s="128">
        <f t="shared" si="7"/>
        <v>1620.2958379704</v>
      </c>
      <c r="M49" s="45">
        <f t="shared" si="7"/>
        <v>1944.3551999999997</v>
      </c>
      <c r="N49" s="128">
        <f t="shared" si="7"/>
        <v>2430.444</v>
      </c>
      <c r="O49" s="45">
        <f t="shared" si="7"/>
        <v>2916.5327999999995</v>
      </c>
      <c r="P49" s="45">
        <f t="shared" si="7"/>
        <v>3402.6216</v>
      </c>
      <c r="Q49" s="45">
        <f t="shared" si="7"/>
        <v>3888.7103999999995</v>
      </c>
      <c r="R49" s="46">
        <f t="shared" si="7"/>
        <v>4374.799199999999</v>
      </c>
    </row>
    <row r="50" spans="2:18" ht="13.5">
      <c r="B50" s="215"/>
      <c r="C50" s="37">
        <v>490</v>
      </c>
      <c r="D50" s="134">
        <f t="shared" si="7"/>
        <v>1984.8626000000002</v>
      </c>
      <c r="E50" s="135">
        <f t="shared" si="7"/>
        <v>2600.5560261990827</v>
      </c>
      <c r="F50" s="135">
        <f t="shared" si="7"/>
        <v>2449.9999999999995</v>
      </c>
      <c r="G50" s="135">
        <f t="shared" si="7"/>
        <v>816.6666666666665</v>
      </c>
      <c r="H50" s="45">
        <f t="shared" si="7"/>
        <v>496.21565000000004</v>
      </c>
      <c r="I50" s="45">
        <f t="shared" si="7"/>
        <v>992.4313000000001</v>
      </c>
      <c r="J50" s="128">
        <f t="shared" si="7"/>
        <v>1240.5391249999998</v>
      </c>
      <c r="K50" s="45">
        <f t="shared" si="7"/>
        <v>1488.6469499999998</v>
      </c>
      <c r="L50" s="128">
        <f t="shared" si="7"/>
        <v>1654.0520012614502</v>
      </c>
      <c r="M50" s="45">
        <f t="shared" si="7"/>
        <v>1984.8626000000002</v>
      </c>
      <c r="N50" s="128">
        <f t="shared" si="7"/>
        <v>2481.0782499999996</v>
      </c>
      <c r="O50" s="45">
        <f t="shared" si="7"/>
        <v>2977.2938999999997</v>
      </c>
      <c r="P50" s="45">
        <f t="shared" si="7"/>
        <v>3473.50955</v>
      </c>
      <c r="Q50" s="45">
        <f t="shared" si="7"/>
        <v>3969.7252000000003</v>
      </c>
      <c r="R50" s="46">
        <f t="shared" si="7"/>
        <v>4465.94085</v>
      </c>
    </row>
    <row r="51" spans="2:18" ht="14.25" thickBot="1">
      <c r="B51" s="216"/>
      <c r="C51" s="35">
        <v>500</v>
      </c>
      <c r="D51" s="138">
        <f t="shared" si="7"/>
        <v>2025.37</v>
      </c>
      <c r="E51" s="139">
        <f t="shared" si="7"/>
        <v>2653.628598162329</v>
      </c>
      <c r="F51" s="139">
        <f t="shared" si="7"/>
        <v>2499.9999999999995</v>
      </c>
      <c r="G51" s="139">
        <f t="shared" si="7"/>
        <v>833.3333333333334</v>
      </c>
      <c r="H51" s="44">
        <f t="shared" si="7"/>
        <v>506.3425</v>
      </c>
      <c r="I51" s="44">
        <f t="shared" si="7"/>
        <v>1012.685</v>
      </c>
      <c r="J51" s="129">
        <f t="shared" si="7"/>
        <v>1265.85625</v>
      </c>
      <c r="K51" s="44">
        <f t="shared" si="7"/>
        <v>1519.0275</v>
      </c>
      <c r="L51" s="129">
        <f t="shared" si="7"/>
        <v>1687.8081645525</v>
      </c>
      <c r="M51" s="44">
        <f t="shared" si="7"/>
        <v>2025.37</v>
      </c>
      <c r="N51" s="129">
        <f t="shared" si="7"/>
        <v>2531.7125</v>
      </c>
      <c r="O51" s="44">
        <f t="shared" si="7"/>
        <v>3038.055</v>
      </c>
      <c r="P51" s="44">
        <f t="shared" si="7"/>
        <v>3544.3974999999996</v>
      </c>
      <c r="Q51" s="44">
        <f t="shared" si="7"/>
        <v>4050.74</v>
      </c>
      <c r="R51" s="36">
        <f t="shared" si="7"/>
        <v>4557.0825</v>
      </c>
    </row>
    <row r="52" spans="4:18" ht="13.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3.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</sheetData>
  <sheetProtection sheet="1" objects="1" scenarios="1"/>
  <mergeCells count="3">
    <mergeCell ref="B8:B51"/>
    <mergeCell ref="B4:B7"/>
    <mergeCell ref="D2:R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0"/>
  <sheetViews>
    <sheetView showGridLines="0" showRowColHeaders="0" workbookViewId="0" topLeftCell="A1">
      <selection activeCell="E5" sqref="E5:F5"/>
    </sheetView>
  </sheetViews>
  <sheetFormatPr defaultColWidth="9.00390625" defaultRowHeight="13.5"/>
  <cols>
    <col min="1" max="1" width="3.00390625" style="176" customWidth="1"/>
    <col min="2" max="2" width="6.50390625" style="176" customWidth="1"/>
    <col min="3" max="12" width="7.375" style="176" customWidth="1"/>
    <col min="13" max="16384" width="9.00390625" style="176" customWidth="1"/>
  </cols>
  <sheetData>
    <row r="1" ht="9" customHeight="1" thickBot="1"/>
    <row r="2" spans="3:10" ht="22.5" customHeight="1" thickBot="1">
      <c r="C2" s="203" t="s">
        <v>94</v>
      </c>
      <c r="D2" s="204"/>
      <c r="E2" s="204"/>
      <c r="F2" s="204"/>
      <c r="G2" s="204"/>
      <c r="H2" s="204"/>
      <c r="I2" s="204"/>
      <c r="J2" s="205"/>
    </row>
    <row r="4" spans="2:13" ht="24" customHeight="1">
      <c r="B4" s="218" t="s">
        <v>17</v>
      </c>
      <c r="C4" s="219"/>
      <c r="D4" s="219"/>
      <c r="E4" s="220">
        <v>3</v>
      </c>
      <c r="F4" s="220"/>
      <c r="G4" s="94" t="s">
        <v>36</v>
      </c>
      <c r="I4" s="167"/>
      <c r="J4" s="89" t="s">
        <v>30</v>
      </c>
      <c r="K4" s="89"/>
      <c r="L4" s="89"/>
      <c r="M4" s="89"/>
    </row>
    <row r="5" spans="2:13" ht="24" customHeight="1">
      <c r="B5" s="218" t="s">
        <v>19</v>
      </c>
      <c r="C5" s="219"/>
      <c r="D5" s="219"/>
      <c r="E5" s="221">
        <v>21</v>
      </c>
      <c r="F5" s="221"/>
      <c r="G5" s="94" t="s">
        <v>39</v>
      </c>
      <c r="I5" s="168"/>
      <c r="J5" s="89" t="s">
        <v>31</v>
      </c>
      <c r="K5" s="89"/>
      <c r="L5" s="89"/>
      <c r="M5" s="89"/>
    </row>
    <row r="6" spans="2:7" ht="24" customHeight="1">
      <c r="B6" s="218" t="s">
        <v>45</v>
      </c>
      <c r="C6" s="219"/>
      <c r="D6" s="219"/>
      <c r="E6" s="221">
        <v>1200</v>
      </c>
      <c r="F6" s="221"/>
      <c r="G6" s="94" t="s">
        <v>39</v>
      </c>
    </row>
    <row r="7" ht="6" customHeight="1"/>
    <row r="8" ht="17.25">
      <c r="B8" s="193" t="s">
        <v>95</v>
      </c>
    </row>
    <row r="9" ht="6.75" customHeight="1" thickBot="1"/>
    <row r="10" spans="2:18" ht="24.75" customHeight="1" thickBot="1">
      <c r="B10" s="177" t="s">
        <v>91</v>
      </c>
      <c r="C10" s="187">
        <v>0</v>
      </c>
      <c r="D10" s="188">
        <v>1</v>
      </c>
      <c r="E10" s="188">
        <v>2</v>
      </c>
      <c r="F10" s="188">
        <v>3</v>
      </c>
      <c r="G10" s="188">
        <v>4</v>
      </c>
      <c r="H10" s="188">
        <v>5</v>
      </c>
      <c r="I10" s="188">
        <v>6</v>
      </c>
      <c r="J10" s="188">
        <v>7</v>
      </c>
      <c r="K10" s="188">
        <v>8</v>
      </c>
      <c r="L10" s="189">
        <v>9</v>
      </c>
      <c r="M10" s="188">
        <v>10</v>
      </c>
      <c r="N10" s="188">
        <v>11</v>
      </c>
      <c r="O10" s="188">
        <v>12</v>
      </c>
      <c r="P10" s="188">
        <v>13</v>
      </c>
      <c r="Q10" s="188">
        <v>14</v>
      </c>
      <c r="R10" s="189">
        <v>15</v>
      </c>
    </row>
    <row r="11" spans="2:18" ht="24.75" customHeight="1" thickTop="1">
      <c r="B11" s="190">
        <v>0</v>
      </c>
      <c r="C11" s="178">
        <f aca="true" t="shared" si="0" ref="C11:R20">ROUND(((C$10+$B11)*6076.11+$E$6)*TAN(RADIANS($E$4)),2)+$E$5</f>
        <v>83.89</v>
      </c>
      <c r="D11" s="179">
        <f t="shared" si="0"/>
        <v>402.32</v>
      </c>
      <c r="E11" s="179">
        <f t="shared" si="0"/>
        <v>720.76</v>
      </c>
      <c r="F11" s="179">
        <f t="shared" si="0"/>
        <v>1039.2</v>
      </c>
      <c r="G11" s="179">
        <f t="shared" si="0"/>
        <v>1357.63</v>
      </c>
      <c r="H11" s="179">
        <f t="shared" si="0"/>
        <v>1676.07</v>
      </c>
      <c r="I11" s="179">
        <f t="shared" si="0"/>
        <v>1994.5</v>
      </c>
      <c r="J11" s="179">
        <f t="shared" si="0"/>
        <v>2312.94</v>
      </c>
      <c r="K11" s="179">
        <f t="shared" si="0"/>
        <v>2631.37</v>
      </c>
      <c r="L11" s="180">
        <f t="shared" si="0"/>
        <v>2949.81</v>
      </c>
      <c r="M11" s="179">
        <f t="shared" si="0"/>
        <v>3268.24</v>
      </c>
      <c r="N11" s="179">
        <f t="shared" si="0"/>
        <v>3586.68</v>
      </c>
      <c r="O11" s="179">
        <f t="shared" si="0"/>
        <v>3905.11</v>
      </c>
      <c r="P11" s="179">
        <f t="shared" si="0"/>
        <v>4223.55</v>
      </c>
      <c r="Q11" s="179">
        <f t="shared" si="0"/>
        <v>4541.99</v>
      </c>
      <c r="R11" s="180">
        <f t="shared" si="0"/>
        <v>4860.42</v>
      </c>
    </row>
    <row r="12" spans="2:18" ht="24.75" customHeight="1">
      <c r="B12" s="191">
        <v>0.1</v>
      </c>
      <c r="C12" s="181">
        <f t="shared" si="0"/>
        <v>115.73</v>
      </c>
      <c r="D12" s="182">
        <f t="shared" si="0"/>
        <v>434.17</v>
      </c>
      <c r="E12" s="182">
        <f t="shared" si="0"/>
        <v>752.6</v>
      </c>
      <c r="F12" s="182">
        <f t="shared" si="0"/>
        <v>1071.04</v>
      </c>
      <c r="G12" s="182">
        <f t="shared" si="0"/>
        <v>1389.47</v>
      </c>
      <c r="H12" s="182">
        <f t="shared" si="0"/>
        <v>1707.91</v>
      </c>
      <c r="I12" s="182">
        <f t="shared" si="0"/>
        <v>2026.35</v>
      </c>
      <c r="J12" s="182">
        <f t="shared" si="0"/>
        <v>2344.78</v>
      </c>
      <c r="K12" s="182">
        <f t="shared" si="0"/>
        <v>2663.22</v>
      </c>
      <c r="L12" s="183">
        <f t="shared" si="0"/>
        <v>2981.65</v>
      </c>
      <c r="M12" s="182">
        <f t="shared" si="0"/>
        <v>3300.09</v>
      </c>
      <c r="N12" s="182">
        <f t="shared" si="0"/>
        <v>3618.52</v>
      </c>
      <c r="O12" s="182">
        <f t="shared" si="0"/>
        <v>3936.96</v>
      </c>
      <c r="P12" s="182">
        <f t="shared" si="0"/>
        <v>4255.39</v>
      </c>
      <c r="Q12" s="182">
        <f t="shared" si="0"/>
        <v>4573.83</v>
      </c>
      <c r="R12" s="183">
        <f t="shared" si="0"/>
        <v>4892.26</v>
      </c>
    </row>
    <row r="13" spans="2:18" ht="24.75" customHeight="1">
      <c r="B13" s="191">
        <v>0.2</v>
      </c>
      <c r="C13" s="181">
        <f t="shared" si="0"/>
        <v>147.57999999999998</v>
      </c>
      <c r="D13" s="182">
        <f t="shared" si="0"/>
        <v>466.01</v>
      </c>
      <c r="E13" s="182">
        <f t="shared" si="0"/>
        <v>784.45</v>
      </c>
      <c r="F13" s="182">
        <f t="shared" si="0"/>
        <v>1102.88</v>
      </c>
      <c r="G13" s="182">
        <f t="shared" si="0"/>
        <v>1421.32</v>
      </c>
      <c r="H13" s="182">
        <f t="shared" si="0"/>
        <v>1739.75</v>
      </c>
      <c r="I13" s="182">
        <f t="shared" si="0"/>
        <v>2058.19</v>
      </c>
      <c r="J13" s="182">
        <f t="shared" si="0"/>
        <v>2376.62</v>
      </c>
      <c r="K13" s="182">
        <f t="shared" si="0"/>
        <v>2695.06</v>
      </c>
      <c r="L13" s="183">
        <f t="shared" si="0"/>
        <v>3013.5</v>
      </c>
      <c r="M13" s="182">
        <f t="shared" si="0"/>
        <v>3331.93</v>
      </c>
      <c r="N13" s="182">
        <f t="shared" si="0"/>
        <v>3650.37</v>
      </c>
      <c r="O13" s="182">
        <f t="shared" si="0"/>
        <v>3968.8</v>
      </c>
      <c r="P13" s="182">
        <f t="shared" si="0"/>
        <v>4287.24</v>
      </c>
      <c r="Q13" s="182">
        <f t="shared" si="0"/>
        <v>4605.67</v>
      </c>
      <c r="R13" s="183">
        <f t="shared" si="0"/>
        <v>4924.11</v>
      </c>
    </row>
    <row r="14" spans="2:18" ht="24.75" customHeight="1">
      <c r="B14" s="191">
        <v>0.3</v>
      </c>
      <c r="C14" s="181">
        <f t="shared" si="0"/>
        <v>179.42</v>
      </c>
      <c r="D14" s="182">
        <f t="shared" si="0"/>
        <v>497.86</v>
      </c>
      <c r="E14" s="182">
        <f t="shared" si="0"/>
        <v>816.29</v>
      </c>
      <c r="F14" s="182">
        <f t="shared" si="0"/>
        <v>1134.73</v>
      </c>
      <c r="G14" s="182">
        <f t="shared" si="0"/>
        <v>1453.16</v>
      </c>
      <c r="H14" s="182">
        <f t="shared" si="0"/>
        <v>1771.6</v>
      </c>
      <c r="I14" s="182">
        <f t="shared" si="0"/>
        <v>2090.03</v>
      </c>
      <c r="J14" s="182">
        <f t="shared" si="0"/>
        <v>2408.47</v>
      </c>
      <c r="K14" s="182">
        <f t="shared" si="0"/>
        <v>2726.9</v>
      </c>
      <c r="L14" s="183">
        <f t="shared" si="0"/>
        <v>3045.34</v>
      </c>
      <c r="M14" s="182">
        <f t="shared" si="0"/>
        <v>3363.77</v>
      </c>
      <c r="N14" s="182">
        <f t="shared" si="0"/>
        <v>3682.21</v>
      </c>
      <c r="O14" s="182">
        <f t="shared" si="0"/>
        <v>4000.65</v>
      </c>
      <c r="P14" s="182">
        <f t="shared" si="0"/>
        <v>4319.08</v>
      </c>
      <c r="Q14" s="182">
        <f t="shared" si="0"/>
        <v>4637.52</v>
      </c>
      <c r="R14" s="183">
        <f t="shared" si="0"/>
        <v>4955.95</v>
      </c>
    </row>
    <row r="15" spans="2:18" ht="24.75" customHeight="1">
      <c r="B15" s="191">
        <v>0.4</v>
      </c>
      <c r="C15" s="181">
        <f t="shared" si="0"/>
        <v>211.26</v>
      </c>
      <c r="D15" s="182">
        <f t="shared" si="0"/>
        <v>529.7</v>
      </c>
      <c r="E15" s="182">
        <f t="shared" si="0"/>
        <v>848.13</v>
      </c>
      <c r="F15" s="182">
        <f t="shared" si="0"/>
        <v>1166.57</v>
      </c>
      <c r="G15" s="182">
        <f t="shared" si="0"/>
        <v>1485.01</v>
      </c>
      <c r="H15" s="182">
        <f t="shared" si="0"/>
        <v>1803.44</v>
      </c>
      <c r="I15" s="182">
        <f t="shared" si="0"/>
        <v>2121.88</v>
      </c>
      <c r="J15" s="182">
        <f t="shared" si="0"/>
        <v>2440.31</v>
      </c>
      <c r="K15" s="182">
        <f t="shared" si="0"/>
        <v>2758.75</v>
      </c>
      <c r="L15" s="183">
        <f t="shared" si="0"/>
        <v>3077.18</v>
      </c>
      <c r="M15" s="182">
        <f t="shared" si="0"/>
        <v>3395.62</v>
      </c>
      <c r="N15" s="182">
        <f t="shared" si="0"/>
        <v>3714.05</v>
      </c>
      <c r="O15" s="182">
        <f t="shared" si="0"/>
        <v>4032.49</v>
      </c>
      <c r="P15" s="182">
        <f t="shared" si="0"/>
        <v>4350.92</v>
      </c>
      <c r="Q15" s="182">
        <f t="shared" si="0"/>
        <v>4669.36</v>
      </c>
      <c r="R15" s="183">
        <f t="shared" si="0"/>
        <v>4987.79</v>
      </c>
    </row>
    <row r="16" spans="2:18" ht="24.75" customHeight="1">
      <c r="B16" s="191">
        <v>0.5</v>
      </c>
      <c r="C16" s="181">
        <f t="shared" si="0"/>
        <v>243.11</v>
      </c>
      <c r="D16" s="182">
        <f t="shared" si="0"/>
        <v>561.54</v>
      </c>
      <c r="E16" s="182">
        <f t="shared" si="0"/>
        <v>879.98</v>
      </c>
      <c r="F16" s="182">
        <f t="shared" si="0"/>
        <v>1198.41</v>
      </c>
      <c r="G16" s="182">
        <f t="shared" si="0"/>
        <v>1516.85</v>
      </c>
      <c r="H16" s="182">
        <f t="shared" si="0"/>
        <v>1835.28</v>
      </c>
      <c r="I16" s="182">
        <f t="shared" si="0"/>
        <v>2153.72</v>
      </c>
      <c r="J16" s="182">
        <f t="shared" si="0"/>
        <v>2472.16</v>
      </c>
      <c r="K16" s="182">
        <f t="shared" si="0"/>
        <v>2790.59</v>
      </c>
      <c r="L16" s="183">
        <f t="shared" si="0"/>
        <v>3109.03</v>
      </c>
      <c r="M16" s="182">
        <f t="shared" si="0"/>
        <v>3427.46</v>
      </c>
      <c r="N16" s="182">
        <f t="shared" si="0"/>
        <v>3745.9</v>
      </c>
      <c r="O16" s="182">
        <f t="shared" si="0"/>
        <v>4064.33</v>
      </c>
      <c r="P16" s="182">
        <f t="shared" si="0"/>
        <v>4382.77</v>
      </c>
      <c r="Q16" s="182">
        <f t="shared" si="0"/>
        <v>4701.2</v>
      </c>
      <c r="R16" s="183">
        <f t="shared" si="0"/>
        <v>5019.64</v>
      </c>
    </row>
    <row r="17" spans="2:18" ht="24.75" customHeight="1">
      <c r="B17" s="191">
        <v>0.6</v>
      </c>
      <c r="C17" s="181">
        <f t="shared" si="0"/>
        <v>274.95</v>
      </c>
      <c r="D17" s="182">
        <f t="shared" si="0"/>
        <v>593.39</v>
      </c>
      <c r="E17" s="182">
        <f t="shared" si="0"/>
        <v>911.82</v>
      </c>
      <c r="F17" s="182">
        <f t="shared" si="0"/>
        <v>1230.26</v>
      </c>
      <c r="G17" s="182">
        <f t="shared" si="0"/>
        <v>1548.69</v>
      </c>
      <c r="H17" s="182">
        <f t="shared" si="0"/>
        <v>1867.13</v>
      </c>
      <c r="I17" s="182">
        <f t="shared" si="0"/>
        <v>2185.56</v>
      </c>
      <c r="J17" s="182">
        <f t="shared" si="0"/>
        <v>2504</v>
      </c>
      <c r="K17" s="182">
        <f t="shared" si="0"/>
        <v>2822.43</v>
      </c>
      <c r="L17" s="183">
        <f t="shared" si="0"/>
        <v>3140.87</v>
      </c>
      <c r="M17" s="182">
        <f t="shared" si="0"/>
        <v>3459.3</v>
      </c>
      <c r="N17" s="182">
        <f t="shared" si="0"/>
        <v>3777.74</v>
      </c>
      <c r="O17" s="182">
        <f t="shared" si="0"/>
        <v>4096.18</v>
      </c>
      <c r="P17" s="182">
        <f t="shared" si="0"/>
        <v>4414.61</v>
      </c>
      <c r="Q17" s="182">
        <f t="shared" si="0"/>
        <v>4733.05</v>
      </c>
      <c r="R17" s="183">
        <f t="shared" si="0"/>
        <v>5051.48</v>
      </c>
    </row>
    <row r="18" spans="2:18" ht="24.75" customHeight="1">
      <c r="B18" s="191">
        <v>0.7</v>
      </c>
      <c r="C18" s="181">
        <f t="shared" si="0"/>
        <v>306.79</v>
      </c>
      <c r="D18" s="182">
        <f t="shared" si="0"/>
        <v>625.23</v>
      </c>
      <c r="E18" s="182">
        <f t="shared" si="0"/>
        <v>943.67</v>
      </c>
      <c r="F18" s="182">
        <f t="shared" si="0"/>
        <v>1262.1</v>
      </c>
      <c r="G18" s="182">
        <f t="shared" si="0"/>
        <v>1580.54</v>
      </c>
      <c r="H18" s="182">
        <f t="shared" si="0"/>
        <v>1898.97</v>
      </c>
      <c r="I18" s="182">
        <f t="shared" si="0"/>
        <v>2217.41</v>
      </c>
      <c r="J18" s="182">
        <f t="shared" si="0"/>
        <v>2535.84</v>
      </c>
      <c r="K18" s="182">
        <f t="shared" si="0"/>
        <v>2854.28</v>
      </c>
      <c r="L18" s="183">
        <f t="shared" si="0"/>
        <v>3172.71</v>
      </c>
      <c r="M18" s="182">
        <f t="shared" si="0"/>
        <v>3491.15</v>
      </c>
      <c r="N18" s="182">
        <f t="shared" si="0"/>
        <v>3809.58</v>
      </c>
      <c r="O18" s="182">
        <f t="shared" si="0"/>
        <v>4128.02</v>
      </c>
      <c r="P18" s="182">
        <f t="shared" si="0"/>
        <v>4446.45</v>
      </c>
      <c r="Q18" s="182">
        <f t="shared" si="0"/>
        <v>4764.89</v>
      </c>
      <c r="R18" s="183">
        <f t="shared" si="0"/>
        <v>5083.33</v>
      </c>
    </row>
    <row r="19" spans="2:18" ht="24.75" customHeight="1">
      <c r="B19" s="191">
        <v>0.8</v>
      </c>
      <c r="C19" s="181">
        <f t="shared" si="0"/>
        <v>338.64</v>
      </c>
      <c r="D19" s="182">
        <f t="shared" si="0"/>
        <v>657.07</v>
      </c>
      <c r="E19" s="182">
        <f t="shared" si="0"/>
        <v>975.51</v>
      </c>
      <c r="F19" s="182">
        <f t="shared" si="0"/>
        <v>1293.94</v>
      </c>
      <c r="G19" s="182">
        <f t="shared" si="0"/>
        <v>1612.38</v>
      </c>
      <c r="H19" s="182">
        <f t="shared" si="0"/>
        <v>1930.81</v>
      </c>
      <c r="I19" s="182">
        <f>ROUND(((I$10+$B19)*6076.11+$E$6)*TAN(RADIANS($E$4)),2)+$E$5</f>
        <v>2249.25</v>
      </c>
      <c r="J19" s="182">
        <f t="shared" si="0"/>
        <v>2567.69</v>
      </c>
      <c r="K19" s="182">
        <f t="shared" si="0"/>
        <v>2886.12</v>
      </c>
      <c r="L19" s="183">
        <f t="shared" si="0"/>
        <v>3204.56</v>
      </c>
      <c r="M19" s="182">
        <f t="shared" si="0"/>
        <v>3522.99</v>
      </c>
      <c r="N19" s="182">
        <f t="shared" si="0"/>
        <v>3841.43</v>
      </c>
      <c r="O19" s="182">
        <f t="shared" si="0"/>
        <v>4159.86</v>
      </c>
      <c r="P19" s="182">
        <f t="shared" si="0"/>
        <v>4478.3</v>
      </c>
      <c r="Q19" s="182">
        <f t="shared" si="0"/>
        <v>4796.73</v>
      </c>
      <c r="R19" s="183">
        <f t="shared" si="0"/>
        <v>5115.17</v>
      </c>
    </row>
    <row r="20" spans="2:18" ht="24.75" customHeight="1" thickBot="1">
      <c r="B20" s="192">
        <v>0.9</v>
      </c>
      <c r="C20" s="184">
        <f t="shared" si="0"/>
        <v>370.48</v>
      </c>
      <c r="D20" s="185">
        <f t="shared" si="0"/>
        <v>688.92</v>
      </c>
      <c r="E20" s="185">
        <f t="shared" si="0"/>
        <v>1007.35</v>
      </c>
      <c r="F20" s="185">
        <f t="shared" si="0"/>
        <v>1325.79</v>
      </c>
      <c r="G20" s="185">
        <f t="shared" si="0"/>
        <v>1644.22</v>
      </c>
      <c r="H20" s="185">
        <f t="shared" si="0"/>
        <v>1962.66</v>
      </c>
      <c r="I20" s="185">
        <f t="shared" si="0"/>
        <v>2281.09</v>
      </c>
      <c r="J20" s="185">
        <f t="shared" si="0"/>
        <v>2599.53</v>
      </c>
      <c r="K20" s="185">
        <f t="shared" si="0"/>
        <v>2917.96</v>
      </c>
      <c r="L20" s="186">
        <f t="shared" si="0"/>
        <v>3236.4</v>
      </c>
      <c r="M20" s="185">
        <f t="shared" si="0"/>
        <v>3554.84</v>
      </c>
      <c r="N20" s="185">
        <f t="shared" si="0"/>
        <v>3873.27</v>
      </c>
      <c r="O20" s="185">
        <f t="shared" si="0"/>
        <v>4191.71</v>
      </c>
      <c r="P20" s="185">
        <f t="shared" si="0"/>
        <v>4510.14</v>
      </c>
      <c r="Q20" s="185">
        <f t="shared" si="0"/>
        <v>4828.58</v>
      </c>
      <c r="R20" s="186">
        <f t="shared" si="0"/>
        <v>5147.01</v>
      </c>
    </row>
  </sheetData>
  <sheetProtection sheet="1" objects="1" scenarios="1"/>
  <mergeCells count="7">
    <mergeCell ref="C2:J2"/>
    <mergeCell ref="B4:D4"/>
    <mergeCell ref="B5:D5"/>
    <mergeCell ref="B6:D6"/>
    <mergeCell ref="E4:F4"/>
    <mergeCell ref="E5:F5"/>
    <mergeCell ref="E6:F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6"/>
  <sheetViews>
    <sheetView showGridLines="0" showRowColHeaders="0" workbookViewId="0" topLeftCell="A1">
      <selection activeCell="D17" sqref="D17"/>
    </sheetView>
  </sheetViews>
  <sheetFormatPr defaultColWidth="9.00390625" defaultRowHeight="13.5"/>
  <cols>
    <col min="1" max="1" width="1.00390625" style="89" customWidth="1"/>
    <col min="2" max="2" width="9.00390625" style="89" customWidth="1"/>
    <col min="3" max="3" width="10.625" style="89" customWidth="1"/>
    <col min="4" max="4" width="9.25390625" style="89" customWidth="1"/>
    <col min="5" max="5" width="0.6171875" style="89" customWidth="1"/>
    <col min="6" max="6" width="9.00390625" style="89" customWidth="1"/>
    <col min="7" max="7" width="2.50390625" style="90" customWidth="1"/>
    <col min="8" max="8" width="5.375" style="89" customWidth="1"/>
    <col min="9" max="9" width="7.875" style="89" customWidth="1"/>
    <col min="10" max="10" width="5.625" style="89" customWidth="1"/>
    <col min="11" max="11" width="9.00390625" style="89" customWidth="1"/>
    <col min="12" max="12" width="3.625" style="89" customWidth="1"/>
    <col min="13" max="13" width="9.00390625" style="89" customWidth="1"/>
    <col min="14" max="14" width="0" style="89" hidden="1" customWidth="1"/>
    <col min="15" max="16384" width="9.00390625" style="89" customWidth="1"/>
  </cols>
  <sheetData>
    <row r="1" ht="6" customHeight="1" thickBot="1"/>
    <row r="2" spans="2:8" ht="27" customHeight="1" thickBot="1">
      <c r="B2" s="203" t="s">
        <v>85</v>
      </c>
      <c r="C2" s="204"/>
      <c r="D2" s="204"/>
      <c r="E2" s="204"/>
      <c r="F2" s="205"/>
      <c r="H2" s="89" t="s">
        <v>22</v>
      </c>
    </row>
    <row r="3" ht="6" customHeight="1"/>
    <row r="4" ht="15.75" customHeight="1">
      <c r="B4" s="166" t="s">
        <v>86</v>
      </c>
    </row>
    <row r="5" spans="2:8" ht="17.25" customHeight="1">
      <c r="B5" s="198" t="s">
        <v>75</v>
      </c>
      <c r="C5" s="198"/>
      <c r="D5" s="198"/>
      <c r="E5" s="198"/>
      <c r="F5" s="198"/>
      <c r="G5" s="159"/>
      <c r="H5" s="159"/>
    </row>
    <row r="6" spans="2:9" ht="24" customHeight="1">
      <c r="B6" s="91" t="s">
        <v>17</v>
      </c>
      <c r="C6" s="92"/>
      <c r="D6" s="56">
        <v>3</v>
      </c>
      <c r="E6" s="93"/>
      <c r="F6" s="94" t="s">
        <v>24</v>
      </c>
      <c r="G6" s="89"/>
      <c r="H6" s="167"/>
      <c r="I6" s="89" t="s">
        <v>30</v>
      </c>
    </row>
    <row r="7" spans="2:9" ht="24" customHeight="1">
      <c r="B7" s="91" t="s">
        <v>19</v>
      </c>
      <c r="C7" s="92"/>
      <c r="D7" s="194">
        <v>0</v>
      </c>
      <c r="E7" s="92"/>
      <c r="F7" s="94" t="s">
        <v>25</v>
      </c>
      <c r="G7" s="89"/>
      <c r="H7" s="168"/>
      <c r="I7" s="89" t="s">
        <v>31</v>
      </c>
    </row>
    <row r="8" spans="2:14" ht="24" customHeight="1">
      <c r="B8" s="91" t="s">
        <v>69</v>
      </c>
      <c r="C8" s="92"/>
      <c r="D8" s="194">
        <v>1200</v>
      </c>
      <c r="E8" s="92"/>
      <c r="F8" s="94" t="s">
        <v>70</v>
      </c>
      <c r="G8" s="89"/>
      <c r="I8" s="222" t="s">
        <v>82</v>
      </c>
      <c r="J8" s="222"/>
      <c r="K8" s="222"/>
      <c r="L8" s="222"/>
      <c r="N8" s="197">
        <f>D8+D10</f>
        <v>1200</v>
      </c>
    </row>
    <row r="9" spans="2:12" ht="24" customHeight="1">
      <c r="B9" s="91" t="s">
        <v>71</v>
      </c>
      <c r="C9" s="92"/>
      <c r="D9" s="194">
        <v>10000</v>
      </c>
      <c r="E9" s="92"/>
      <c r="F9" s="94" t="s">
        <v>72</v>
      </c>
      <c r="G9" s="89"/>
      <c r="I9" s="164">
        <v>3</v>
      </c>
      <c r="J9" s="169" t="s">
        <v>73</v>
      </c>
      <c r="K9" s="170">
        <f>I9*1609.344</f>
        <v>4828.032</v>
      </c>
      <c r="L9" s="171" t="s">
        <v>72</v>
      </c>
    </row>
    <row r="10" spans="2:12" ht="24" customHeight="1">
      <c r="B10" s="172" t="s">
        <v>79</v>
      </c>
      <c r="C10" s="92"/>
      <c r="D10" s="194">
        <v>0</v>
      </c>
      <c r="E10" s="92"/>
      <c r="F10" s="94" t="s">
        <v>77</v>
      </c>
      <c r="G10" s="89"/>
      <c r="I10" s="165">
        <v>900</v>
      </c>
      <c r="J10" s="169" t="s">
        <v>81</v>
      </c>
      <c r="K10" s="140">
        <f>I10*3.2808399</f>
        <v>2952.7559100000003</v>
      </c>
      <c r="L10" s="171" t="s">
        <v>80</v>
      </c>
    </row>
    <row r="11" spans="2:7" ht="24" customHeight="1">
      <c r="B11" s="96" t="s">
        <v>78</v>
      </c>
      <c r="C11" s="97"/>
      <c r="D11" s="196">
        <f>SIN(RADIANS(D6))*(2*N8*COS(RADIANS(D6))+SQRT(POWER(-2*N8*COS(RADIANS(D6)),2)-4*(POWER(N8,2)-POWER(D9*3.2808399,2))))/2+D7</f>
        <v>1779.7728665007605</v>
      </c>
      <c r="E11" s="97"/>
      <c r="F11" s="98" t="s">
        <v>7</v>
      </c>
      <c r="G11" s="89"/>
    </row>
    <row r="12" ht="13.5">
      <c r="I12" s="173" t="s">
        <v>84</v>
      </c>
    </row>
    <row r="13" spans="2:9" ht="15" customHeight="1">
      <c r="B13" s="159" t="s">
        <v>76</v>
      </c>
      <c r="I13" s="173" t="s">
        <v>83</v>
      </c>
    </row>
    <row r="14" spans="2:7" ht="24" customHeight="1">
      <c r="B14" s="91" t="s">
        <v>18</v>
      </c>
      <c r="C14" s="92"/>
      <c r="D14" s="194">
        <v>700</v>
      </c>
      <c r="E14" s="92"/>
      <c r="F14" s="94" t="s">
        <v>25</v>
      </c>
      <c r="G14" s="89"/>
    </row>
    <row r="15" spans="2:12" ht="24" customHeight="1">
      <c r="B15" s="91" t="s">
        <v>19</v>
      </c>
      <c r="C15" s="92"/>
      <c r="D15" s="194">
        <v>151</v>
      </c>
      <c r="E15" s="92"/>
      <c r="F15" s="94" t="s">
        <v>25</v>
      </c>
      <c r="G15" s="89"/>
      <c r="I15" s="222" t="s">
        <v>82</v>
      </c>
      <c r="J15" s="222"/>
      <c r="K15" s="222"/>
      <c r="L15" s="222"/>
    </row>
    <row r="16" spans="2:12" ht="24" customHeight="1">
      <c r="B16" s="91" t="s">
        <v>71</v>
      </c>
      <c r="C16" s="92"/>
      <c r="D16" s="194">
        <v>1600</v>
      </c>
      <c r="E16" s="92"/>
      <c r="F16" s="94" t="s">
        <v>72</v>
      </c>
      <c r="G16" s="89"/>
      <c r="I16" s="164">
        <v>1</v>
      </c>
      <c r="J16" s="169" t="s">
        <v>73</v>
      </c>
      <c r="K16" s="170">
        <f>I16*1609.344</f>
        <v>1609.344</v>
      </c>
      <c r="L16" s="171" t="s">
        <v>72</v>
      </c>
    </row>
    <row r="17" spans="2:12" ht="24" customHeight="1">
      <c r="B17" s="172" t="s">
        <v>79</v>
      </c>
      <c r="C17" s="92"/>
      <c r="D17" s="194">
        <v>5774</v>
      </c>
      <c r="E17" s="92"/>
      <c r="F17" s="94" t="s">
        <v>77</v>
      </c>
      <c r="G17" s="89"/>
      <c r="I17" s="165">
        <v>300</v>
      </c>
      <c r="J17" s="169" t="s">
        <v>81</v>
      </c>
      <c r="K17" s="140">
        <f>I17*3.2808399</f>
        <v>984.25197</v>
      </c>
      <c r="L17" s="171" t="s">
        <v>80</v>
      </c>
    </row>
    <row r="18" spans="2:7" ht="24" customHeight="1">
      <c r="B18" s="96" t="s">
        <v>78</v>
      </c>
      <c r="C18" s="97"/>
      <c r="D18" s="174">
        <f>(SQRT(POWER(D16*3.2808399,2)-POWER(D14-D15,2))+D17)/6076.11</f>
        <v>1.8094729127445301</v>
      </c>
      <c r="E18" s="97"/>
      <c r="F18" s="98" t="s">
        <v>74</v>
      </c>
      <c r="G18" s="89"/>
    </row>
    <row r="19" ht="9" customHeight="1">
      <c r="G19" s="89"/>
    </row>
    <row r="20" spans="2:9" ht="15.75" customHeight="1">
      <c r="B20" s="159" t="s">
        <v>89</v>
      </c>
      <c r="I20" s="173"/>
    </row>
    <row r="21" spans="2:7" ht="24" customHeight="1">
      <c r="B21" s="91" t="s">
        <v>90</v>
      </c>
      <c r="C21" s="92"/>
      <c r="D21" s="194">
        <v>600</v>
      </c>
      <c r="E21" s="92"/>
      <c r="F21" s="94" t="s">
        <v>25</v>
      </c>
      <c r="G21" s="89"/>
    </row>
    <row r="22" spans="2:7" ht="24" customHeight="1">
      <c r="B22" s="91" t="s">
        <v>19</v>
      </c>
      <c r="C22" s="92"/>
      <c r="D22" s="194">
        <v>151</v>
      </c>
      <c r="E22" s="92"/>
      <c r="F22" s="94" t="s">
        <v>25</v>
      </c>
      <c r="G22" s="89"/>
    </row>
    <row r="23" spans="2:12" ht="24" customHeight="1">
      <c r="B23" s="91" t="s">
        <v>93</v>
      </c>
      <c r="C23" s="92"/>
      <c r="D23" s="95">
        <v>1.3</v>
      </c>
      <c r="E23" s="92"/>
      <c r="F23" s="94" t="s">
        <v>91</v>
      </c>
      <c r="G23" s="89"/>
      <c r="I23" s="222" t="s">
        <v>82</v>
      </c>
      <c r="J23" s="222"/>
      <c r="K23" s="222"/>
      <c r="L23" s="222"/>
    </row>
    <row r="24" spans="2:12" ht="24" customHeight="1">
      <c r="B24" s="172" t="s">
        <v>79</v>
      </c>
      <c r="C24" s="92"/>
      <c r="D24" s="194">
        <v>-1765</v>
      </c>
      <c r="E24" s="92"/>
      <c r="F24" s="94" t="s">
        <v>77</v>
      </c>
      <c r="G24" s="89"/>
      <c r="I24" s="165">
        <v>900</v>
      </c>
      <c r="J24" s="169" t="s">
        <v>81</v>
      </c>
      <c r="K24" s="140">
        <f>I24*3.2808399</f>
        <v>2952.7559100000003</v>
      </c>
      <c r="L24" s="171" t="s">
        <v>80</v>
      </c>
    </row>
    <row r="25" spans="2:6" ht="24" customHeight="1">
      <c r="B25" s="96" t="s">
        <v>88</v>
      </c>
      <c r="C25" s="97"/>
      <c r="D25" s="195">
        <f>(SQRT(POWER(D21-D22,2)+POWER(D23*6076.11-D24,2)))/3.2808399</f>
        <v>2948.7473478635</v>
      </c>
      <c r="E25" s="97"/>
      <c r="F25" s="98" t="s">
        <v>81</v>
      </c>
    </row>
    <row r="26" spans="2:6" ht="24" customHeight="1">
      <c r="B26" s="96" t="s">
        <v>88</v>
      </c>
      <c r="C26" s="97"/>
      <c r="D26" s="175">
        <f>(SQRT(POWER(D20-D21,2)+POWER(D23*6076.11-D24,2)))/3.2808399/1609.344</f>
        <v>1.8338164787851567</v>
      </c>
      <c r="E26" s="97"/>
      <c r="F26" s="98" t="s">
        <v>92</v>
      </c>
    </row>
    <row r="27" ht="15.75" customHeight="1">
      <c r="I27" s="173"/>
    </row>
    <row r="28" spans="2:7" ht="24" customHeight="1">
      <c r="B28" s="159" t="s">
        <v>87</v>
      </c>
      <c r="G28" s="89"/>
    </row>
    <row r="29" spans="2:7" ht="24" customHeight="1">
      <c r="B29" s="91" t="s">
        <v>17</v>
      </c>
      <c r="C29" s="92"/>
      <c r="D29" s="56">
        <v>3</v>
      </c>
      <c r="E29" s="93"/>
      <c r="F29" s="94" t="s">
        <v>24</v>
      </c>
      <c r="G29" s="89"/>
    </row>
    <row r="30" spans="2:7" ht="24" customHeight="1">
      <c r="B30" s="91" t="s">
        <v>18</v>
      </c>
      <c r="C30" s="92"/>
      <c r="D30" s="194">
        <v>400</v>
      </c>
      <c r="E30" s="92"/>
      <c r="F30" s="94" t="s">
        <v>25</v>
      </c>
      <c r="G30" s="89"/>
    </row>
    <row r="31" spans="2:7" ht="24" customHeight="1">
      <c r="B31" s="91" t="s">
        <v>19</v>
      </c>
      <c r="C31" s="92"/>
      <c r="D31" s="194">
        <v>11</v>
      </c>
      <c r="E31" s="92"/>
      <c r="F31" s="94" t="s">
        <v>25</v>
      </c>
      <c r="G31" s="89"/>
    </row>
    <row r="32" spans="2:7" ht="24" customHeight="1">
      <c r="B32" s="91" t="s">
        <v>45</v>
      </c>
      <c r="C32" s="92"/>
      <c r="D32" s="194">
        <v>1200</v>
      </c>
      <c r="E32" s="92"/>
      <c r="F32" s="94" t="s">
        <v>25</v>
      </c>
      <c r="G32" s="89"/>
    </row>
    <row r="33" spans="2:12" ht="24" customHeight="1">
      <c r="B33" s="96" t="s">
        <v>20</v>
      </c>
      <c r="C33" s="97"/>
      <c r="D33" s="170">
        <f>ROUND(((D30-D31)/TAN(RADIANS(D29))-D32)/6076.11,2)</f>
        <v>1.02</v>
      </c>
      <c r="E33" s="97"/>
      <c r="F33" s="98" t="s">
        <v>26</v>
      </c>
      <c r="G33" s="89"/>
      <c r="I33" s="222" t="s">
        <v>82</v>
      </c>
      <c r="J33" s="222"/>
      <c r="K33" s="222"/>
      <c r="L33" s="222"/>
    </row>
    <row r="34" spans="2:12" ht="24" customHeight="1">
      <c r="B34" s="172" t="s">
        <v>79</v>
      </c>
      <c r="C34" s="92"/>
      <c r="D34" s="194">
        <v>0</v>
      </c>
      <c r="E34" s="92"/>
      <c r="F34" s="94" t="s">
        <v>77</v>
      </c>
      <c r="I34" s="165">
        <v>900</v>
      </c>
      <c r="J34" s="169" t="s">
        <v>81</v>
      </c>
      <c r="K34" s="140">
        <f>I34*3.2808399</f>
        <v>2952.7559100000003</v>
      </c>
      <c r="L34" s="171" t="s">
        <v>80</v>
      </c>
    </row>
    <row r="35" spans="2:6" ht="24" customHeight="1">
      <c r="B35" s="96" t="s">
        <v>88</v>
      </c>
      <c r="C35" s="97"/>
      <c r="D35" s="195">
        <f>(SQRT(POWER(D30-D31,2)+POWER(D33*6076.11-D34,2)))/3.2808399</f>
        <v>1892.7556229844147</v>
      </c>
      <c r="E35" s="97"/>
      <c r="F35" s="98" t="s">
        <v>81</v>
      </c>
    </row>
    <row r="36" spans="2:6" ht="24" customHeight="1">
      <c r="B36" s="96" t="s">
        <v>88</v>
      </c>
      <c r="C36" s="97"/>
      <c r="D36" s="175">
        <f>(SQRT(POWER(D30-D31,2)+POWER(D33*6076.11-D34,2)))/3.2808399/1609.344</f>
        <v>1.1761038180677434</v>
      </c>
      <c r="E36" s="97"/>
      <c r="F36" s="98" t="s">
        <v>92</v>
      </c>
    </row>
  </sheetData>
  <sheetProtection sheet="1" objects="1" scenarios="1"/>
  <mergeCells count="5">
    <mergeCell ref="I33:L33"/>
    <mergeCell ref="I23:L23"/>
    <mergeCell ref="B2:F2"/>
    <mergeCell ref="I15:L15"/>
    <mergeCell ref="I8:L8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8"/>
  <sheetViews>
    <sheetView showGridLines="0" showRowColHeaders="0" workbookViewId="0" topLeftCell="A1">
      <selection activeCell="D12" sqref="D12"/>
    </sheetView>
  </sheetViews>
  <sheetFormatPr defaultColWidth="9.00390625" defaultRowHeight="13.5"/>
  <cols>
    <col min="1" max="1" width="1.12109375" style="0" customWidth="1"/>
    <col min="2" max="2" width="3.75390625" style="0" customWidth="1"/>
    <col min="3" max="3" width="6.875" style="65" customWidth="1"/>
    <col min="4" max="14" width="4.25390625" style="1" customWidth="1"/>
    <col min="15" max="22" width="5.125" style="1" customWidth="1"/>
    <col min="23" max="23" width="1.75390625" style="0" customWidth="1"/>
  </cols>
  <sheetData>
    <row r="2" spans="5:19" ht="13.5">
      <c r="E2" s="223" t="s">
        <v>32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ht="7.5" customHeight="1" thickBot="1"/>
    <row r="4" spans="2:22" ht="13.5">
      <c r="B4" s="230" t="s">
        <v>33</v>
      </c>
      <c r="C4" s="231"/>
      <c r="D4" s="226" t="s">
        <v>34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</row>
    <row r="5" spans="2:22" ht="14.25" thickBot="1">
      <c r="B5" s="228">
        <v>1200</v>
      </c>
      <c r="C5" s="229"/>
      <c r="D5" s="66">
        <v>0.1</v>
      </c>
      <c r="E5" s="67">
        <v>0.2</v>
      </c>
      <c r="F5" s="67">
        <v>0.3</v>
      </c>
      <c r="G5" s="67">
        <v>0.4</v>
      </c>
      <c r="H5" s="67">
        <v>0.5</v>
      </c>
      <c r="I5" s="67">
        <v>0.6</v>
      </c>
      <c r="J5" s="67">
        <v>0.7</v>
      </c>
      <c r="K5" s="67">
        <v>0.8</v>
      </c>
      <c r="L5" s="67">
        <v>0.9</v>
      </c>
      <c r="M5" s="67">
        <v>1</v>
      </c>
      <c r="N5" s="67">
        <v>2</v>
      </c>
      <c r="O5" s="67">
        <v>3</v>
      </c>
      <c r="P5" s="67">
        <v>4</v>
      </c>
      <c r="Q5" s="67">
        <v>5</v>
      </c>
      <c r="R5" s="67">
        <v>6</v>
      </c>
      <c r="S5" s="67">
        <v>7</v>
      </c>
      <c r="T5" s="67">
        <v>8</v>
      </c>
      <c r="U5" s="67">
        <v>9</v>
      </c>
      <c r="V5" s="68">
        <v>10</v>
      </c>
    </row>
    <row r="6" spans="2:22" ht="14.25" thickTop="1">
      <c r="B6" s="224" t="s">
        <v>35</v>
      </c>
      <c r="C6" s="69">
        <v>2.5</v>
      </c>
      <c r="D6" s="70">
        <f aca="true" t="shared" si="0" ref="D6:D18">ROUND(TAN(RADIANS($C6))*(D$5*6076.11+$B$5),0)</f>
        <v>79</v>
      </c>
      <c r="E6" s="71">
        <f aca="true" t="shared" si="1" ref="E6:T18">ROUND(TAN(RADIANS($C6))*(E$5*6076.11+$B$5),0)</f>
        <v>105</v>
      </c>
      <c r="F6" s="71">
        <f t="shared" si="1"/>
        <v>132</v>
      </c>
      <c r="G6" s="71">
        <f t="shared" si="1"/>
        <v>159</v>
      </c>
      <c r="H6" s="71">
        <f t="shared" si="1"/>
        <v>185</v>
      </c>
      <c r="I6" s="71">
        <f t="shared" si="1"/>
        <v>212</v>
      </c>
      <c r="J6" s="71">
        <f t="shared" si="1"/>
        <v>238</v>
      </c>
      <c r="K6" s="71">
        <f t="shared" si="1"/>
        <v>265</v>
      </c>
      <c r="L6" s="71">
        <f t="shared" si="1"/>
        <v>291</v>
      </c>
      <c r="M6" s="71">
        <f t="shared" si="1"/>
        <v>318</v>
      </c>
      <c r="N6" s="71">
        <f t="shared" si="1"/>
        <v>583</v>
      </c>
      <c r="O6" s="71">
        <f t="shared" si="1"/>
        <v>848</v>
      </c>
      <c r="P6" s="71">
        <f t="shared" si="1"/>
        <v>1114</v>
      </c>
      <c r="Q6" s="71">
        <f t="shared" si="1"/>
        <v>1379</v>
      </c>
      <c r="R6" s="71">
        <f t="shared" si="1"/>
        <v>1644</v>
      </c>
      <c r="S6" s="71">
        <f t="shared" si="1"/>
        <v>1909</v>
      </c>
      <c r="T6" s="71">
        <f t="shared" si="1"/>
        <v>2175</v>
      </c>
      <c r="U6" s="71">
        <f aca="true" t="shared" si="2" ref="U6:V18">ROUND(TAN(RADIANS($C6))*(U$5*6076.11+$B$5),0)</f>
        <v>2440</v>
      </c>
      <c r="V6" s="72">
        <f t="shared" si="2"/>
        <v>2705</v>
      </c>
    </row>
    <row r="7" spans="2:22" ht="13.5">
      <c r="B7" s="224"/>
      <c r="C7" s="73">
        <v>2.6</v>
      </c>
      <c r="D7" s="74">
        <f t="shared" si="0"/>
        <v>82</v>
      </c>
      <c r="E7" s="75">
        <f t="shared" si="1"/>
        <v>110</v>
      </c>
      <c r="F7" s="75">
        <f t="shared" si="1"/>
        <v>137</v>
      </c>
      <c r="G7" s="75">
        <f t="shared" si="1"/>
        <v>165</v>
      </c>
      <c r="H7" s="75">
        <f t="shared" si="1"/>
        <v>192</v>
      </c>
      <c r="I7" s="75">
        <f t="shared" si="1"/>
        <v>220</v>
      </c>
      <c r="J7" s="75">
        <f t="shared" si="1"/>
        <v>248</v>
      </c>
      <c r="K7" s="75">
        <f t="shared" si="1"/>
        <v>275</v>
      </c>
      <c r="L7" s="75">
        <f t="shared" si="1"/>
        <v>303</v>
      </c>
      <c r="M7" s="75">
        <f t="shared" si="1"/>
        <v>330</v>
      </c>
      <c r="N7" s="75">
        <f t="shared" si="1"/>
        <v>606</v>
      </c>
      <c r="O7" s="75">
        <f t="shared" si="1"/>
        <v>882</v>
      </c>
      <c r="P7" s="75">
        <f t="shared" si="1"/>
        <v>1158</v>
      </c>
      <c r="Q7" s="75">
        <f t="shared" si="1"/>
        <v>1434</v>
      </c>
      <c r="R7" s="75">
        <f t="shared" si="1"/>
        <v>1710</v>
      </c>
      <c r="S7" s="75">
        <f t="shared" si="1"/>
        <v>1986</v>
      </c>
      <c r="T7" s="75">
        <f t="shared" si="1"/>
        <v>2262</v>
      </c>
      <c r="U7" s="75">
        <f t="shared" si="2"/>
        <v>2538</v>
      </c>
      <c r="V7" s="76">
        <f t="shared" si="2"/>
        <v>2814</v>
      </c>
    </row>
    <row r="8" spans="2:22" ht="13.5">
      <c r="B8" s="224"/>
      <c r="C8" s="73">
        <v>2.7</v>
      </c>
      <c r="D8" s="74">
        <f t="shared" si="0"/>
        <v>85</v>
      </c>
      <c r="E8" s="75">
        <f t="shared" si="1"/>
        <v>114</v>
      </c>
      <c r="F8" s="75">
        <f t="shared" si="1"/>
        <v>143</v>
      </c>
      <c r="G8" s="75">
        <f t="shared" si="1"/>
        <v>171</v>
      </c>
      <c r="H8" s="75">
        <f t="shared" si="1"/>
        <v>200</v>
      </c>
      <c r="I8" s="75">
        <f t="shared" si="1"/>
        <v>229</v>
      </c>
      <c r="J8" s="75">
        <f t="shared" si="1"/>
        <v>257</v>
      </c>
      <c r="K8" s="75">
        <f t="shared" si="1"/>
        <v>286</v>
      </c>
      <c r="L8" s="75">
        <f t="shared" si="1"/>
        <v>314</v>
      </c>
      <c r="M8" s="75">
        <f t="shared" si="1"/>
        <v>343</v>
      </c>
      <c r="N8" s="75">
        <f t="shared" si="1"/>
        <v>630</v>
      </c>
      <c r="O8" s="75">
        <f t="shared" si="1"/>
        <v>916</v>
      </c>
      <c r="P8" s="75">
        <f t="shared" si="1"/>
        <v>1203</v>
      </c>
      <c r="Q8" s="75">
        <f t="shared" si="1"/>
        <v>1489</v>
      </c>
      <c r="R8" s="75">
        <f t="shared" si="1"/>
        <v>1776</v>
      </c>
      <c r="S8" s="75">
        <f t="shared" si="1"/>
        <v>2062</v>
      </c>
      <c r="T8" s="75">
        <f t="shared" si="1"/>
        <v>2349</v>
      </c>
      <c r="U8" s="75">
        <f t="shared" si="2"/>
        <v>2635</v>
      </c>
      <c r="V8" s="76">
        <f t="shared" si="2"/>
        <v>2922</v>
      </c>
    </row>
    <row r="9" spans="2:22" ht="13.5">
      <c r="B9" s="224"/>
      <c r="C9" s="77">
        <v>2.75</v>
      </c>
      <c r="D9" s="78">
        <f t="shared" si="0"/>
        <v>87</v>
      </c>
      <c r="E9" s="79">
        <f t="shared" si="1"/>
        <v>116</v>
      </c>
      <c r="F9" s="79">
        <f t="shared" si="1"/>
        <v>145</v>
      </c>
      <c r="G9" s="79">
        <f t="shared" si="1"/>
        <v>174</v>
      </c>
      <c r="H9" s="79">
        <f t="shared" si="1"/>
        <v>204</v>
      </c>
      <c r="I9" s="79">
        <f t="shared" si="1"/>
        <v>233</v>
      </c>
      <c r="J9" s="79">
        <f t="shared" si="1"/>
        <v>262</v>
      </c>
      <c r="K9" s="79">
        <f t="shared" si="1"/>
        <v>291</v>
      </c>
      <c r="L9" s="79">
        <f t="shared" si="1"/>
        <v>320</v>
      </c>
      <c r="M9" s="79">
        <f t="shared" si="1"/>
        <v>349</v>
      </c>
      <c r="N9" s="79">
        <f t="shared" si="1"/>
        <v>641</v>
      </c>
      <c r="O9" s="79">
        <f t="shared" si="1"/>
        <v>933</v>
      </c>
      <c r="P9" s="79">
        <f t="shared" si="1"/>
        <v>1225</v>
      </c>
      <c r="Q9" s="79">
        <f t="shared" si="1"/>
        <v>1517</v>
      </c>
      <c r="R9" s="79">
        <f t="shared" si="1"/>
        <v>1809</v>
      </c>
      <c r="S9" s="79">
        <f t="shared" si="1"/>
        <v>2101</v>
      </c>
      <c r="T9" s="79">
        <f t="shared" si="1"/>
        <v>2392</v>
      </c>
      <c r="U9" s="79">
        <f t="shared" si="2"/>
        <v>2684</v>
      </c>
      <c r="V9" s="80">
        <f t="shared" si="2"/>
        <v>2976</v>
      </c>
    </row>
    <row r="10" spans="2:22" ht="13.5">
      <c r="B10" s="224"/>
      <c r="C10" s="73">
        <v>2.8</v>
      </c>
      <c r="D10" s="74">
        <f t="shared" si="0"/>
        <v>88</v>
      </c>
      <c r="E10" s="75">
        <f t="shared" si="1"/>
        <v>118</v>
      </c>
      <c r="F10" s="75">
        <f t="shared" si="1"/>
        <v>148</v>
      </c>
      <c r="G10" s="75">
        <f t="shared" si="1"/>
        <v>178</v>
      </c>
      <c r="H10" s="75">
        <f t="shared" si="1"/>
        <v>207</v>
      </c>
      <c r="I10" s="75">
        <f t="shared" si="1"/>
        <v>237</v>
      </c>
      <c r="J10" s="75">
        <f t="shared" si="1"/>
        <v>267</v>
      </c>
      <c r="K10" s="75">
        <f t="shared" si="1"/>
        <v>296</v>
      </c>
      <c r="L10" s="75">
        <f t="shared" si="1"/>
        <v>326</v>
      </c>
      <c r="M10" s="75">
        <f t="shared" si="1"/>
        <v>356</v>
      </c>
      <c r="N10" s="75">
        <f t="shared" si="1"/>
        <v>653</v>
      </c>
      <c r="O10" s="75">
        <f t="shared" si="1"/>
        <v>950</v>
      </c>
      <c r="P10" s="75">
        <f t="shared" si="1"/>
        <v>1247</v>
      </c>
      <c r="Q10" s="75">
        <f t="shared" si="1"/>
        <v>1545</v>
      </c>
      <c r="R10" s="75">
        <f t="shared" si="1"/>
        <v>1842</v>
      </c>
      <c r="S10" s="75">
        <f t="shared" si="1"/>
        <v>2139</v>
      </c>
      <c r="T10" s="75">
        <f t="shared" si="1"/>
        <v>2436</v>
      </c>
      <c r="U10" s="75">
        <f t="shared" si="2"/>
        <v>2733</v>
      </c>
      <c r="V10" s="76">
        <f t="shared" si="2"/>
        <v>3030</v>
      </c>
    </row>
    <row r="11" spans="2:22" ht="13.5">
      <c r="B11" s="224"/>
      <c r="C11" s="73">
        <v>2.9</v>
      </c>
      <c r="D11" s="74">
        <f t="shared" si="0"/>
        <v>92</v>
      </c>
      <c r="E11" s="75">
        <f t="shared" si="1"/>
        <v>122</v>
      </c>
      <c r="F11" s="75">
        <f t="shared" si="1"/>
        <v>153</v>
      </c>
      <c r="G11" s="75">
        <f t="shared" si="1"/>
        <v>184</v>
      </c>
      <c r="H11" s="75">
        <f t="shared" si="1"/>
        <v>215</v>
      </c>
      <c r="I11" s="75">
        <f t="shared" si="1"/>
        <v>245</v>
      </c>
      <c r="J11" s="75">
        <f t="shared" si="1"/>
        <v>276</v>
      </c>
      <c r="K11" s="75">
        <f t="shared" si="1"/>
        <v>307</v>
      </c>
      <c r="L11" s="75">
        <f t="shared" si="1"/>
        <v>338</v>
      </c>
      <c r="M11" s="75">
        <f t="shared" si="1"/>
        <v>369</v>
      </c>
      <c r="N11" s="75">
        <f t="shared" si="1"/>
        <v>676</v>
      </c>
      <c r="O11" s="75">
        <f t="shared" si="1"/>
        <v>984</v>
      </c>
      <c r="P11" s="75">
        <f t="shared" si="1"/>
        <v>1292</v>
      </c>
      <c r="Q11" s="75">
        <f t="shared" si="1"/>
        <v>1600</v>
      </c>
      <c r="R11" s="75">
        <f t="shared" si="1"/>
        <v>1908</v>
      </c>
      <c r="S11" s="75">
        <f t="shared" si="1"/>
        <v>2215</v>
      </c>
      <c r="T11" s="75">
        <f t="shared" si="1"/>
        <v>2523</v>
      </c>
      <c r="U11" s="75">
        <f t="shared" si="2"/>
        <v>2831</v>
      </c>
      <c r="V11" s="76">
        <f t="shared" si="2"/>
        <v>3139</v>
      </c>
    </row>
    <row r="12" spans="2:22" ht="13.5">
      <c r="B12" s="224"/>
      <c r="C12" s="81">
        <v>3</v>
      </c>
      <c r="D12" s="82">
        <f t="shared" si="0"/>
        <v>95</v>
      </c>
      <c r="E12" s="83">
        <f t="shared" si="1"/>
        <v>127</v>
      </c>
      <c r="F12" s="83">
        <f t="shared" si="1"/>
        <v>158</v>
      </c>
      <c r="G12" s="83">
        <f t="shared" si="1"/>
        <v>190</v>
      </c>
      <c r="H12" s="83">
        <f t="shared" si="1"/>
        <v>222</v>
      </c>
      <c r="I12" s="83">
        <f t="shared" si="1"/>
        <v>254</v>
      </c>
      <c r="J12" s="83">
        <f t="shared" si="1"/>
        <v>286</v>
      </c>
      <c r="K12" s="83">
        <f t="shared" si="1"/>
        <v>318</v>
      </c>
      <c r="L12" s="83">
        <f t="shared" si="1"/>
        <v>349</v>
      </c>
      <c r="M12" s="83">
        <f t="shared" si="1"/>
        <v>381</v>
      </c>
      <c r="N12" s="83">
        <f t="shared" si="1"/>
        <v>700</v>
      </c>
      <c r="O12" s="83">
        <f t="shared" si="1"/>
        <v>1018</v>
      </c>
      <c r="P12" s="83">
        <f t="shared" si="1"/>
        <v>1337</v>
      </c>
      <c r="Q12" s="83">
        <f t="shared" si="1"/>
        <v>1655</v>
      </c>
      <c r="R12" s="83">
        <f t="shared" si="1"/>
        <v>1974</v>
      </c>
      <c r="S12" s="83">
        <f t="shared" si="1"/>
        <v>2292</v>
      </c>
      <c r="T12" s="83">
        <f t="shared" si="1"/>
        <v>2610</v>
      </c>
      <c r="U12" s="83">
        <f t="shared" si="2"/>
        <v>2929</v>
      </c>
      <c r="V12" s="84">
        <f t="shared" si="2"/>
        <v>3247</v>
      </c>
    </row>
    <row r="13" spans="2:22" ht="13.5">
      <c r="B13" s="224"/>
      <c r="C13" s="73">
        <v>3.1</v>
      </c>
      <c r="D13" s="74">
        <f t="shared" si="0"/>
        <v>98</v>
      </c>
      <c r="E13" s="75">
        <f t="shared" si="1"/>
        <v>131</v>
      </c>
      <c r="F13" s="75">
        <f t="shared" si="1"/>
        <v>164</v>
      </c>
      <c r="G13" s="75">
        <f t="shared" si="1"/>
        <v>197</v>
      </c>
      <c r="H13" s="75">
        <f t="shared" si="1"/>
        <v>230</v>
      </c>
      <c r="I13" s="75">
        <f t="shared" si="1"/>
        <v>262</v>
      </c>
      <c r="J13" s="75">
        <f t="shared" si="1"/>
        <v>295</v>
      </c>
      <c r="K13" s="75">
        <f t="shared" si="1"/>
        <v>328</v>
      </c>
      <c r="L13" s="75">
        <f t="shared" si="1"/>
        <v>361</v>
      </c>
      <c r="M13" s="75">
        <f t="shared" si="1"/>
        <v>394</v>
      </c>
      <c r="N13" s="75">
        <f t="shared" si="1"/>
        <v>723</v>
      </c>
      <c r="O13" s="75">
        <f t="shared" si="1"/>
        <v>1052</v>
      </c>
      <c r="P13" s="75">
        <f t="shared" si="1"/>
        <v>1381</v>
      </c>
      <c r="Q13" s="75">
        <f t="shared" si="1"/>
        <v>1710</v>
      </c>
      <c r="R13" s="75">
        <f t="shared" si="1"/>
        <v>2039</v>
      </c>
      <c r="S13" s="75">
        <f t="shared" si="1"/>
        <v>2368</v>
      </c>
      <c r="T13" s="75">
        <f t="shared" si="1"/>
        <v>2698</v>
      </c>
      <c r="U13" s="75">
        <f t="shared" si="2"/>
        <v>3027</v>
      </c>
      <c r="V13" s="76">
        <f t="shared" si="2"/>
        <v>3356</v>
      </c>
    </row>
    <row r="14" spans="2:22" ht="13.5">
      <c r="B14" s="224"/>
      <c r="C14" s="73">
        <v>3.2</v>
      </c>
      <c r="D14" s="74">
        <f t="shared" si="0"/>
        <v>101</v>
      </c>
      <c r="E14" s="75">
        <f t="shared" si="1"/>
        <v>135</v>
      </c>
      <c r="F14" s="75">
        <f t="shared" si="1"/>
        <v>169</v>
      </c>
      <c r="G14" s="75">
        <f t="shared" si="1"/>
        <v>203</v>
      </c>
      <c r="H14" s="75">
        <f t="shared" si="1"/>
        <v>237</v>
      </c>
      <c r="I14" s="75">
        <f t="shared" si="1"/>
        <v>271</v>
      </c>
      <c r="J14" s="75">
        <f t="shared" si="1"/>
        <v>305</v>
      </c>
      <c r="K14" s="75">
        <f t="shared" si="1"/>
        <v>339</v>
      </c>
      <c r="L14" s="75">
        <f t="shared" si="1"/>
        <v>373</v>
      </c>
      <c r="M14" s="75">
        <f t="shared" si="1"/>
        <v>407</v>
      </c>
      <c r="N14" s="75">
        <f t="shared" si="1"/>
        <v>747</v>
      </c>
      <c r="O14" s="75">
        <f t="shared" si="1"/>
        <v>1086</v>
      </c>
      <c r="P14" s="75">
        <f t="shared" si="1"/>
        <v>1426</v>
      </c>
      <c r="Q14" s="75">
        <f t="shared" si="1"/>
        <v>1766</v>
      </c>
      <c r="R14" s="75">
        <f t="shared" si="1"/>
        <v>2105</v>
      </c>
      <c r="S14" s="75">
        <f t="shared" si="1"/>
        <v>2445</v>
      </c>
      <c r="T14" s="75">
        <f t="shared" si="1"/>
        <v>2785</v>
      </c>
      <c r="U14" s="75">
        <f t="shared" si="2"/>
        <v>3124</v>
      </c>
      <c r="V14" s="76">
        <f t="shared" si="2"/>
        <v>3464</v>
      </c>
    </row>
    <row r="15" spans="2:22" ht="13.5">
      <c r="B15" s="224"/>
      <c r="C15" s="77">
        <v>3.25</v>
      </c>
      <c r="D15" s="78">
        <f t="shared" si="0"/>
        <v>103</v>
      </c>
      <c r="E15" s="79">
        <f t="shared" si="1"/>
        <v>137</v>
      </c>
      <c r="F15" s="79">
        <f t="shared" si="1"/>
        <v>172</v>
      </c>
      <c r="G15" s="79">
        <f t="shared" si="1"/>
        <v>206</v>
      </c>
      <c r="H15" s="79">
        <f t="shared" si="1"/>
        <v>241</v>
      </c>
      <c r="I15" s="79">
        <f t="shared" si="1"/>
        <v>275</v>
      </c>
      <c r="J15" s="79">
        <f t="shared" si="1"/>
        <v>310</v>
      </c>
      <c r="K15" s="79">
        <f t="shared" si="1"/>
        <v>344</v>
      </c>
      <c r="L15" s="79">
        <f t="shared" si="1"/>
        <v>379</v>
      </c>
      <c r="M15" s="79">
        <f t="shared" si="1"/>
        <v>413</v>
      </c>
      <c r="N15" s="79">
        <f t="shared" si="1"/>
        <v>758</v>
      </c>
      <c r="O15" s="79">
        <f t="shared" si="1"/>
        <v>1103</v>
      </c>
      <c r="P15" s="79">
        <f t="shared" si="1"/>
        <v>1448</v>
      </c>
      <c r="Q15" s="79">
        <f t="shared" si="1"/>
        <v>1793</v>
      </c>
      <c r="R15" s="79">
        <f t="shared" si="1"/>
        <v>2138</v>
      </c>
      <c r="S15" s="79">
        <f t="shared" si="1"/>
        <v>2483</v>
      </c>
      <c r="T15" s="79">
        <f t="shared" si="1"/>
        <v>2828</v>
      </c>
      <c r="U15" s="79">
        <f t="shared" si="2"/>
        <v>3173</v>
      </c>
      <c r="V15" s="80">
        <f t="shared" si="2"/>
        <v>3518</v>
      </c>
    </row>
    <row r="16" spans="2:22" ht="13.5">
      <c r="B16" s="224"/>
      <c r="C16" s="73">
        <v>3.3</v>
      </c>
      <c r="D16" s="74">
        <f t="shared" si="0"/>
        <v>104</v>
      </c>
      <c r="E16" s="75">
        <f t="shared" si="1"/>
        <v>139</v>
      </c>
      <c r="F16" s="75">
        <f t="shared" si="1"/>
        <v>174</v>
      </c>
      <c r="G16" s="75">
        <f t="shared" si="1"/>
        <v>209</v>
      </c>
      <c r="H16" s="75">
        <f t="shared" si="1"/>
        <v>244</v>
      </c>
      <c r="I16" s="75">
        <f t="shared" si="1"/>
        <v>279</v>
      </c>
      <c r="J16" s="75">
        <f t="shared" si="1"/>
        <v>314</v>
      </c>
      <c r="K16" s="75">
        <f t="shared" si="1"/>
        <v>349</v>
      </c>
      <c r="L16" s="75">
        <f t="shared" si="1"/>
        <v>385</v>
      </c>
      <c r="M16" s="75">
        <f t="shared" si="1"/>
        <v>420</v>
      </c>
      <c r="N16" s="75">
        <f t="shared" si="1"/>
        <v>770</v>
      </c>
      <c r="O16" s="75">
        <f t="shared" si="1"/>
        <v>1120</v>
      </c>
      <c r="P16" s="75">
        <f t="shared" si="1"/>
        <v>1471</v>
      </c>
      <c r="Q16" s="75">
        <f t="shared" si="1"/>
        <v>1821</v>
      </c>
      <c r="R16" s="75">
        <f t="shared" si="1"/>
        <v>2171</v>
      </c>
      <c r="S16" s="75">
        <f t="shared" si="1"/>
        <v>2522</v>
      </c>
      <c r="T16" s="75">
        <f t="shared" si="1"/>
        <v>2872</v>
      </c>
      <c r="U16" s="75">
        <f t="shared" si="2"/>
        <v>3222</v>
      </c>
      <c r="V16" s="76">
        <f t="shared" si="2"/>
        <v>3573</v>
      </c>
    </row>
    <row r="17" spans="2:22" ht="13.5">
      <c r="B17" s="224"/>
      <c r="C17" s="73">
        <v>3.4</v>
      </c>
      <c r="D17" s="74">
        <f t="shared" si="0"/>
        <v>107</v>
      </c>
      <c r="E17" s="75">
        <f t="shared" si="1"/>
        <v>143</v>
      </c>
      <c r="F17" s="75">
        <f t="shared" si="1"/>
        <v>180</v>
      </c>
      <c r="G17" s="75">
        <f t="shared" si="1"/>
        <v>216</v>
      </c>
      <c r="H17" s="75">
        <f t="shared" si="1"/>
        <v>252</v>
      </c>
      <c r="I17" s="75">
        <f t="shared" si="1"/>
        <v>288</v>
      </c>
      <c r="J17" s="75">
        <f t="shared" si="1"/>
        <v>324</v>
      </c>
      <c r="K17" s="75">
        <f t="shared" si="1"/>
        <v>360</v>
      </c>
      <c r="L17" s="75">
        <f t="shared" si="1"/>
        <v>396</v>
      </c>
      <c r="M17" s="75">
        <f t="shared" si="1"/>
        <v>432</v>
      </c>
      <c r="N17" s="75">
        <f t="shared" si="1"/>
        <v>793</v>
      </c>
      <c r="O17" s="75">
        <f t="shared" si="1"/>
        <v>1154</v>
      </c>
      <c r="P17" s="75">
        <f t="shared" si="1"/>
        <v>1515</v>
      </c>
      <c r="Q17" s="75">
        <f t="shared" si="1"/>
        <v>1876</v>
      </c>
      <c r="R17" s="75">
        <f t="shared" si="1"/>
        <v>2237</v>
      </c>
      <c r="S17" s="75">
        <f t="shared" si="1"/>
        <v>2598</v>
      </c>
      <c r="T17" s="75">
        <f t="shared" si="1"/>
        <v>2959</v>
      </c>
      <c r="U17" s="75">
        <f t="shared" si="2"/>
        <v>3320</v>
      </c>
      <c r="V17" s="76">
        <f t="shared" si="2"/>
        <v>3681</v>
      </c>
    </row>
    <row r="18" spans="2:22" ht="14.25" thickBot="1">
      <c r="B18" s="225"/>
      <c r="C18" s="85">
        <v>3.5</v>
      </c>
      <c r="D18" s="86">
        <f t="shared" si="0"/>
        <v>111</v>
      </c>
      <c r="E18" s="87">
        <f t="shared" si="1"/>
        <v>148</v>
      </c>
      <c r="F18" s="87">
        <f t="shared" si="1"/>
        <v>185</v>
      </c>
      <c r="G18" s="87">
        <f t="shared" si="1"/>
        <v>222</v>
      </c>
      <c r="H18" s="87">
        <f t="shared" si="1"/>
        <v>259</v>
      </c>
      <c r="I18" s="87">
        <f t="shared" si="1"/>
        <v>296</v>
      </c>
      <c r="J18" s="87">
        <f t="shared" si="1"/>
        <v>334</v>
      </c>
      <c r="K18" s="87">
        <f t="shared" si="1"/>
        <v>371</v>
      </c>
      <c r="L18" s="87">
        <f t="shared" si="1"/>
        <v>408</v>
      </c>
      <c r="M18" s="87">
        <f t="shared" si="1"/>
        <v>445</v>
      </c>
      <c r="N18" s="87">
        <f t="shared" si="1"/>
        <v>817</v>
      </c>
      <c r="O18" s="87">
        <f t="shared" si="1"/>
        <v>1188</v>
      </c>
      <c r="P18" s="87">
        <f t="shared" si="1"/>
        <v>1560</v>
      </c>
      <c r="Q18" s="87">
        <f t="shared" si="1"/>
        <v>1932</v>
      </c>
      <c r="R18" s="87">
        <f t="shared" si="1"/>
        <v>2303</v>
      </c>
      <c r="S18" s="87">
        <f t="shared" si="1"/>
        <v>2675</v>
      </c>
      <c r="T18" s="87">
        <f t="shared" si="1"/>
        <v>3046</v>
      </c>
      <c r="U18" s="87">
        <f t="shared" si="2"/>
        <v>3418</v>
      </c>
      <c r="V18" s="88">
        <f t="shared" si="2"/>
        <v>3790</v>
      </c>
    </row>
  </sheetData>
  <sheetProtection sheet="1" objects="1" scenarios="1"/>
  <mergeCells count="5">
    <mergeCell ref="E2:S2"/>
    <mergeCell ref="B6:B18"/>
    <mergeCell ref="D4:V4"/>
    <mergeCell ref="B5:C5"/>
    <mergeCell ref="B4:C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C26"/>
  <sheetViews>
    <sheetView showGridLines="0" showRowColHeaders="0" workbookViewId="0" topLeftCell="A1">
      <selection activeCell="C6" sqref="C6"/>
    </sheetView>
  </sheetViews>
  <sheetFormatPr defaultColWidth="9.00390625" defaultRowHeight="13.5"/>
  <cols>
    <col min="1" max="1" width="2.00390625" style="0" customWidth="1"/>
    <col min="2" max="2" width="3.50390625" style="0" customWidth="1"/>
    <col min="3" max="3" width="4.375" style="0" customWidth="1"/>
    <col min="4" max="29" width="4.625" style="0" customWidth="1"/>
  </cols>
  <sheetData>
    <row r="2" ht="13.5">
      <c r="E2" t="s">
        <v>11</v>
      </c>
    </row>
    <row r="3" ht="9" customHeight="1" thickBot="1"/>
    <row r="4" spans="4:29" ht="14.25" thickBot="1">
      <c r="D4" s="232" t="s">
        <v>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/>
    </row>
    <row r="5" spans="3:29" s="1" customFormat="1" ht="14.25" thickBot="1">
      <c r="C5" s="32"/>
      <c r="D5" s="3">
        <v>500</v>
      </c>
      <c r="E5" s="25">
        <v>600</v>
      </c>
      <c r="F5" s="25">
        <v>700</v>
      </c>
      <c r="G5" s="25">
        <v>800</v>
      </c>
      <c r="H5" s="25">
        <v>900</v>
      </c>
      <c r="I5" s="25">
        <v>1000</v>
      </c>
      <c r="J5" s="25">
        <v>1100</v>
      </c>
      <c r="K5" s="25">
        <v>1200</v>
      </c>
      <c r="L5" s="25">
        <v>1300</v>
      </c>
      <c r="M5" s="25">
        <v>1400</v>
      </c>
      <c r="N5" s="25">
        <v>1500</v>
      </c>
      <c r="O5" s="25">
        <v>1600</v>
      </c>
      <c r="P5" s="25">
        <v>1700</v>
      </c>
      <c r="Q5" s="25">
        <v>1800</v>
      </c>
      <c r="R5" s="25">
        <v>1900</v>
      </c>
      <c r="S5" s="25">
        <v>2000</v>
      </c>
      <c r="T5" s="25">
        <v>2100</v>
      </c>
      <c r="U5" s="25">
        <v>2200</v>
      </c>
      <c r="V5" s="25">
        <v>2300</v>
      </c>
      <c r="W5" s="25">
        <v>2400</v>
      </c>
      <c r="X5" s="25">
        <v>2500</v>
      </c>
      <c r="Y5" s="25">
        <v>2600</v>
      </c>
      <c r="Z5" s="25">
        <v>2700</v>
      </c>
      <c r="AA5" s="25">
        <v>2800</v>
      </c>
      <c r="AB5" s="25">
        <v>2900</v>
      </c>
      <c r="AC5" s="24">
        <v>3000</v>
      </c>
    </row>
    <row r="6" spans="2:29" ht="13.5">
      <c r="B6" s="235" t="s">
        <v>10</v>
      </c>
      <c r="C6" s="22">
        <v>300</v>
      </c>
      <c r="D6" s="18">
        <f aca="true" t="shared" si="0" ref="D6:D22">DEGREES(ATAN(D$5/($C6*6076.11/60)))</f>
        <v>0.9428829837278389</v>
      </c>
      <c r="E6" s="26">
        <f aca="true" t="shared" si="1" ref="E6:T21">DEGREES(ATAN(E$5/($C6*6076.11/60)))</f>
        <v>1.1314146453200018</v>
      </c>
      <c r="F6" s="26">
        <f t="shared" si="1"/>
        <v>1.3199218064902767</v>
      </c>
      <c r="G6" s="26">
        <f t="shared" si="1"/>
        <v>1.5084003918820212</v>
      </c>
      <c r="H6" s="26">
        <f t="shared" si="1"/>
        <v>1.696846329847771</v>
      </c>
      <c r="I6" s="26">
        <f t="shared" si="1"/>
        <v>1.8852555529756807</v>
      </c>
      <c r="J6" s="26">
        <f t="shared" si="1"/>
        <v>2.07362399861459</v>
      </c>
      <c r="K6" s="26">
        <f t="shared" si="1"/>
        <v>2.261947609397556</v>
      </c>
      <c r="L6" s="26">
        <f t="shared" si="1"/>
        <v>2.450222333763663</v>
      </c>
      <c r="M6" s="26">
        <f t="shared" si="1"/>
        <v>2.638444126477971</v>
      </c>
      <c r="N6" s="26">
        <f t="shared" si="1"/>
        <v>2.82660894914941</v>
      </c>
      <c r="O6" s="26">
        <f t="shared" si="1"/>
        <v>3.0147127707464767</v>
      </c>
      <c r="P6" s="26">
        <f t="shared" si="1"/>
        <v>3.202751568110552</v>
      </c>
      <c r="Q6" s="26">
        <f t="shared" si="1"/>
        <v>3.3907213264666973</v>
      </c>
      <c r="R6" s="26">
        <f t="shared" si="1"/>
        <v>3.57861803993175</v>
      </c>
      <c r="S6" s="26">
        <f t="shared" si="1"/>
        <v>3.7664377120195707</v>
      </c>
      <c r="T6" s="26">
        <f t="shared" si="1"/>
        <v>3.9541763561432863</v>
      </c>
      <c r="U6" s="26">
        <f aca="true" t="shared" si="2" ref="U6:AC21">DEGREES(ATAN(U$5/($C6*6076.11/60)))</f>
        <v>4.141829996114364</v>
      </c>
      <c r="V6" s="26">
        <f t="shared" si="2"/>
        <v>4.329394666638374</v>
      </c>
      <c r="W6" s="26">
        <f t="shared" si="2"/>
        <v>4.5168664138072785</v>
      </c>
      <c r="X6" s="26">
        <f t="shared" si="2"/>
        <v>4.704241295588113</v>
      </c>
      <c r="Y6" s="26">
        <f t="shared" si="2"/>
        <v>4.891515382307894</v>
      </c>
      <c r="Z6" s="26">
        <f t="shared" si="2"/>
        <v>5.07868475713462</v>
      </c>
      <c r="AA6" s="26">
        <f t="shared" si="2"/>
        <v>5.265745516554221</v>
      </c>
      <c r="AB6" s="26">
        <f t="shared" si="2"/>
        <v>5.452693770843317</v>
      </c>
      <c r="AC6" s="19">
        <f t="shared" si="2"/>
        <v>5.639525644537649</v>
      </c>
    </row>
    <row r="7" spans="2:29" ht="13.5">
      <c r="B7" s="236"/>
      <c r="C7" s="28">
        <v>290</v>
      </c>
      <c r="D7" s="29">
        <f t="shared" si="0"/>
        <v>0.9753900133466958</v>
      </c>
      <c r="E7" s="30">
        <f t="shared" si="1"/>
        <v>1.170418271647597</v>
      </c>
      <c r="F7" s="30">
        <f t="shared" si="1"/>
        <v>1.3654194081024673</v>
      </c>
      <c r="G7" s="30">
        <f t="shared" si="1"/>
        <v>1.560388911936154</v>
      </c>
      <c r="H7" s="30">
        <f t="shared" si="1"/>
        <v>1.7553222767670134</v>
      </c>
      <c r="I7" s="30">
        <f t="shared" si="1"/>
        <v>1.9502150012301918</v>
      </c>
      <c r="J7" s="30">
        <f t="shared" si="1"/>
        <v>2.145062589599166</v>
      </c>
      <c r="K7" s="30">
        <f t="shared" si="1"/>
        <v>2.3398605524053355</v>
      </c>
      <c r="L7" s="30">
        <f t="shared" si="1"/>
        <v>2.5346044070554443</v>
      </c>
      <c r="M7" s="30">
        <f t="shared" si="1"/>
        <v>2.729289678446628</v>
      </c>
      <c r="N7" s="30">
        <f t="shared" si="1"/>
        <v>2.923911899578873</v>
      </c>
      <c r="O7" s="30">
        <f t="shared" si="1"/>
        <v>3.1184666121646867</v>
      </c>
      <c r="P7" s="30">
        <f t="shared" si="1"/>
        <v>3.3129493672357584</v>
      </c>
      <c r="Q7" s="30">
        <f t="shared" si="1"/>
        <v>3.5073557257464225</v>
      </c>
      <c r="R7" s="30">
        <f t="shared" si="1"/>
        <v>3.7016812591737143</v>
      </c>
      <c r="S7" s="30">
        <f t="shared" si="1"/>
        <v>3.8959215501138122</v>
      </c>
      <c r="T7" s="30">
        <f t="shared" si="1"/>
        <v>4.090072192874686</v>
      </c>
      <c r="U7" s="30">
        <f t="shared" si="2"/>
        <v>4.284128794064736</v>
      </c>
      <c r="V7" s="30">
        <f t="shared" si="2"/>
        <v>4.4780869731772395</v>
      </c>
      <c r="W7" s="30">
        <f t="shared" si="2"/>
        <v>4.671942363170428</v>
      </c>
      <c r="X7" s="30">
        <f t="shared" si="2"/>
        <v>4.865690611042973</v>
      </c>
      <c r="Y7" s="30">
        <f t="shared" si="2"/>
        <v>5.059327378404734</v>
      </c>
      <c r="Z7" s="30">
        <f t="shared" si="2"/>
        <v>5.2528483420425625</v>
      </c>
      <c r="AA7" s="30">
        <f t="shared" si="2"/>
        <v>5.446249194480994</v>
      </c>
      <c r="AB7" s="30">
        <f t="shared" si="2"/>
        <v>5.639525644537649</v>
      </c>
      <c r="AC7" s="31">
        <f t="shared" si="2"/>
        <v>5.832673417873176</v>
      </c>
    </row>
    <row r="8" spans="2:29" ht="13.5">
      <c r="B8" s="236"/>
      <c r="C8" s="28">
        <v>280</v>
      </c>
      <c r="D8" s="29">
        <f t="shared" si="0"/>
        <v>1.0102182762261043</v>
      </c>
      <c r="E8" s="30">
        <f t="shared" si="1"/>
        <v>1.2122066664392315</v>
      </c>
      <c r="F8" s="30">
        <f t="shared" si="1"/>
        <v>1.4141649257295412</v>
      </c>
      <c r="G8" s="30">
        <f t="shared" si="1"/>
        <v>1.6160880436360834</v>
      </c>
      <c r="H8" s="30">
        <f t="shared" si="1"/>
        <v>1.8179710149329464</v>
      </c>
      <c r="I8" s="30">
        <f t="shared" si="1"/>
        <v>2.019808840371541</v>
      </c>
      <c r="J8" s="30">
        <f t="shared" si="1"/>
        <v>2.2215965274206697</v>
      </c>
      <c r="K8" s="30">
        <f t="shared" si="1"/>
        <v>2.42332909100409</v>
      </c>
      <c r="L8" s="30">
        <f t="shared" si="1"/>
        <v>2.6250015542353204</v>
      </c>
      <c r="M8" s="30">
        <f t="shared" si="1"/>
        <v>2.8266089491494104</v>
      </c>
      <c r="N8" s="30">
        <f t="shared" si="1"/>
        <v>3.028146317431397</v>
      </c>
      <c r="O8" s="30">
        <f t="shared" si="1"/>
        <v>3.229608711141211</v>
      </c>
      <c r="P8" s="30">
        <f t="shared" si="1"/>
        <v>3.430991193434737</v>
      </c>
      <c r="Q8" s="30">
        <f t="shared" si="1"/>
        <v>3.6322888392807933</v>
      </c>
      <c r="R8" s="30">
        <f t="shared" si="1"/>
        <v>3.8334967361737626</v>
      </c>
      <c r="S8" s="30">
        <f t="shared" si="1"/>
        <v>4.034609984841622</v>
      </c>
      <c r="T8" s="30">
        <f t="shared" si="1"/>
        <v>4.235623699949118</v>
      </c>
      <c r="U8" s="30">
        <f t="shared" si="2"/>
        <v>4.436533010795851</v>
      </c>
      <c r="V8" s="30">
        <f t="shared" si="2"/>
        <v>4.637333062009008</v>
      </c>
      <c r="W8" s="30">
        <f t="shared" si="2"/>
        <v>4.838019014230511</v>
      </c>
      <c r="X8" s="30">
        <f t="shared" si="2"/>
        <v>5.03858604479836</v>
      </c>
      <c r="Y8" s="30">
        <f t="shared" si="2"/>
        <v>5.239029348421897</v>
      </c>
      <c r="Z8" s="30">
        <f t="shared" si="2"/>
        <v>5.439344137850818</v>
      </c>
      <c r="AA8" s="30">
        <f t="shared" si="2"/>
        <v>5.63952564453765</v>
      </c>
      <c r="AB8" s="30">
        <f t="shared" si="2"/>
        <v>5.839569119293521</v>
      </c>
      <c r="AC8" s="31">
        <f t="shared" si="2"/>
        <v>6.039469832936983</v>
      </c>
    </row>
    <row r="9" spans="2:29" ht="13.5">
      <c r="B9" s="236"/>
      <c r="C9" s="28">
        <v>270</v>
      </c>
      <c r="D9" s="29">
        <f t="shared" si="0"/>
        <v>1.0476255780973918</v>
      </c>
      <c r="E9" s="30">
        <f t="shared" si="1"/>
        <v>1.2570890600057674</v>
      </c>
      <c r="F9" s="30">
        <f t="shared" si="1"/>
        <v>1.4665189398853247</v>
      </c>
      <c r="G9" s="30">
        <f t="shared" si="1"/>
        <v>1.6759096310211035</v>
      </c>
      <c r="H9" s="30">
        <f t="shared" si="1"/>
        <v>1.8852555529756807</v>
      </c>
      <c r="I9" s="30">
        <f t="shared" si="1"/>
        <v>2.094551132478771</v>
      </c>
      <c r="J9" s="30">
        <f t="shared" si="1"/>
        <v>2.303790804313965</v>
      </c>
      <c r="K9" s="30">
        <f t="shared" si="1"/>
        <v>2.512969012202245</v>
      </c>
      <c r="L9" s="30">
        <f t="shared" si="1"/>
        <v>2.722080209681944</v>
      </c>
      <c r="M9" s="30">
        <f t="shared" si="1"/>
        <v>2.931118860984786</v>
      </c>
      <c r="N9" s="30">
        <f t="shared" si="1"/>
        <v>3.140079441907675</v>
      </c>
      <c r="O9" s="30">
        <f t="shared" si="1"/>
        <v>3.348956440679889</v>
      </c>
      <c r="P9" s="30">
        <f t="shared" si="1"/>
        <v>3.5577443588253397</v>
      </c>
      <c r="Q9" s="30">
        <f t="shared" si="1"/>
        <v>3.7664377120195707</v>
      </c>
      <c r="R9" s="30">
        <f t="shared" si="1"/>
        <v>3.975031030941161</v>
      </c>
      <c r="S9" s="30">
        <f t="shared" si="1"/>
        <v>4.183518862117204</v>
      </c>
      <c r="T9" s="30">
        <f t="shared" si="1"/>
        <v>4.391895768762553</v>
      </c>
      <c r="U9" s="30">
        <f t="shared" si="2"/>
        <v>4.6001563316125065</v>
      </c>
      <c r="V9" s="30">
        <f t="shared" si="2"/>
        <v>4.80829514974863</v>
      </c>
      <c r="W9" s="30">
        <f t="shared" si="2"/>
        <v>5.016306841417392</v>
      </c>
      <c r="X9" s="30">
        <f t="shared" si="2"/>
        <v>5.224186044841336</v>
      </c>
      <c r="Y9" s="30">
        <f t="shared" si="2"/>
        <v>5.431927419022482</v>
      </c>
      <c r="Z9" s="30">
        <f t="shared" si="2"/>
        <v>5.639525644537649</v>
      </c>
      <c r="AA9" s="30">
        <f t="shared" si="2"/>
        <v>5.846975424325449</v>
      </c>
      <c r="AB9" s="30">
        <f t="shared" si="2"/>
        <v>6.054271484464651</v>
      </c>
      <c r="AC9" s="31">
        <f t="shared" si="2"/>
        <v>6.261408574943636</v>
      </c>
    </row>
    <row r="10" spans="2:29" ht="13.5">
      <c r="B10" s="236"/>
      <c r="C10" s="28">
        <v>260</v>
      </c>
      <c r="D10" s="29">
        <f t="shared" si="0"/>
        <v>1.087909364926841</v>
      </c>
      <c r="E10" s="30">
        <f t="shared" si="1"/>
        <v>1.3054222182380906</v>
      </c>
      <c r="F10" s="30">
        <f t="shared" si="1"/>
        <v>1.5228974442092533</v>
      </c>
      <c r="G10" s="30">
        <f t="shared" si="1"/>
        <v>1.7403287880671856</v>
      </c>
      <c r="H10" s="30">
        <f t="shared" si="1"/>
        <v>1.9577100026180168</v>
      </c>
      <c r="I10" s="30">
        <f t="shared" si="1"/>
        <v>2.175034849320541</v>
      </c>
      <c r="J10" s="30">
        <f t="shared" si="1"/>
        <v>2.3922970993558854</v>
      </c>
      <c r="K10" s="30">
        <f t="shared" si="1"/>
        <v>2.6094905346929815</v>
      </c>
      <c r="L10" s="30">
        <f t="shared" si="1"/>
        <v>2.8266089491494104</v>
      </c>
      <c r="M10" s="30">
        <f t="shared" si="1"/>
        <v>3.043646149447152</v>
      </c>
      <c r="N10" s="30">
        <f t="shared" si="1"/>
        <v>3.2605959562628035</v>
      </c>
      <c r="O10" s="30">
        <f t="shared" si="1"/>
        <v>3.477452205271824</v>
      </c>
      <c r="P10" s="30">
        <f t="shared" si="1"/>
        <v>3.6942087481863677</v>
      </c>
      <c r="Q10" s="30">
        <f t="shared" si="1"/>
        <v>3.910859453786273</v>
      </c>
      <c r="R10" s="30">
        <f t="shared" si="1"/>
        <v>4.12739820894279</v>
      </c>
      <c r="S10" s="30">
        <f t="shared" si="1"/>
        <v>4.343818919634616</v>
      </c>
      <c r="T10" s="30">
        <f t="shared" si="1"/>
        <v>4.560115511955832</v>
      </c>
      <c r="U10" s="30">
        <f t="shared" si="2"/>
        <v>4.776281933115327</v>
      </c>
      <c r="V10" s="30">
        <f t="shared" si="2"/>
        <v>4.99231215242732</v>
      </c>
      <c r="W10" s="30">
        <f t="shared" si="2"/>
        <v>5.2082001622925675</v>
      </c>
      <c r="X10" s="30">
        <f t="shared" si="2"/>
        <v>5.423939979169897</v>
      </c>
      <c r="Y10" s="30">
        <f t="shared" si="2"/>
        <v>5.63952564453765</v>
      </c>
      <c r="Z10" s="30">
        <f t="shared" si="2"/>
        <v>5.854951225844706</v>
      </c>
      <c r="AA10" s="30">
        <f t="shared" si="2"/>
        <v>6.070210817450692</v>
      </c>
      <c r="AB10" s="30">
        <f t="shared" si="2"/>
        <v>6.285298541555027</v>
      </c>
      <c r="AC10" s="31">
        <f t="shared" si="2"/>
        <v>6.5002085491144745</v>
      </c>
    </row>
    <row r="11" spans="2:29" ht="13.5">
      <c r="B11" s="236"/>
      <c r="C11" s="28">
        <v>250</v>
      </c>
      <c r="D11" s="29">
        <f t="shared" si="0"/>
        <v>1.1314146453200018</v>
      </c>
      <c r="E11" s="30">
        <f t="shared" si="1"/>
        <v>1.357619939980378</v>
      </c>
      <c r="F11" s="30">
        <f t="shared" si="1"/>
        <v>1.583782912635034</v>
      </c>
      <c r="G11" s="30">
        <f t="shared" si="1"/>
        <v>1.8098965296274765</v>
      </c>
      <c r="H11" s="30">
        <f t="shared" si="1"/>
        <v>2.0359537665198477</v>
      </c>
      <c r="I11" s="30">
        <f t="shared" si="1"/>
        <v>2.261947609397556</v>
      </c>
      <c r="J11" s="30">
        <f t="shared" si="1"/>
        <v>2.4878710561690087</v>
      </c>
      <c r="K11" s="30">
        <f t="shared" si="1"/>
        <v>2.7137171178598396</v>
      </c>
      <c r="L11" s="30">
        <f t="shared" si="1"/>
        <v>2.9394788199010407</v>
      </c>
      <c r="M11" s="30">
        <f t="shared" si="1"/>
        <v>3.165149203410403</v>
      </c>
      <c r="N11" s="30">
        <f t="shared" si="1"/>
        <v>3.3907213264666973</v>
      </c>
      <c r="O11" s="30">
        <f t="shared" si="1"/>
        <v>3.6161882653759934</v>
      </c>
      <c r="P11" s="30">
        <f t="shared" si="1"/>
        <v>3.8415431159295768</v>
      </c>
      <c r="Q11" s="30">
        <f t="shared" si="1"/>
        <v>4.066778994652871</v>
      </c>
      <c r="R11" s="30">
        <f t="shared" si="1"/>
        <v>4.291889040044838</v>
      </c>
      <c r="S11" s="30">
        <f t="shared" si="1"/>
        <v>4.5168664138072785</v>
      </c>
      <c r="T11" s="30">
        <f t="shared" si="1"/>
        <v>4.741704302063522</v>
      </c>
      <c r="U11" s="30">
        <f t="shared" si="2"/>
        <v>4.966395916565964</v>
      </c>
      <c r="V11" s="30">
        <f t="shared" si="2"/>
        <v>5.190934495891919</v>
      </c>
      <c r="W11" s="30">
        <f t="shared" si="2"/>
        <v>5.415313306627309</v>
      </c>
      <c r="X11" s="30">
        <f t="shared" si="2"/>
        <v>5.639525644537649</v>
      </c>
      <c r="Y11" s="30">
        <f t="shared" si="2"/>
        <v>5.863564835725874</v>
      </c>
      <c r="Z11" s="30">
        <f t="shared" si="2"/>
        <v>6.087424237776505</v>
      </c>
      <c r="AA11" s="30">
        <f t="shared" si="2"/>
        <v>6.311097240885703</v>
      </c>
      <c r="AB11" s="30">
        <f t="shared" si="2"/>
        <v>6.5345772689767445</v>
      </c>
      <c r="AC11" s="31">
        <f t="shared" si="2"/>
        <v>6.757857780800472</v>
      </c>
    </row>
    <row r="12" spans="2:29" ht="13.5">
      <c r="B12" s="236"/>
      <c r="C12" s="28">
        <v>240</v>
      </c>
      <c r="D12" s="29">
        <f t="shared" si="0"/>
        <v>1.1785438917791748</v>
      </c>
      <c r="E12" s="30">
        <f t="shared" si="1"/>
        <v>1.414164925729541</v>
      </c>
      <c r="F12" s="30">
        <f t="shared" si="1"/>
        <v>1.6497381285664325</v>
      </c>
      <c r="G12" s="30">
        <f t="shared" si="1"/>
        <v>1.8852555529756807</v>
      </c>
      <c r="H12" s="30">
        <f t="shared" si="1"/>
        <v>2.1207092629454047</v>
      </c>
      <c r="I12" s="30">
        <f t="shared" si="1"/>
        <v>2.356091335364245</v>
      </c>
      <c r="J12" s="30">
        <f t="shared" si="1"/>
        <v>2.591393861613078</v>
      </c>
      <c r="K12" s="30">
        <f t="shared" si="1"/>
        <v>2.82660894914941</v>
      </c>
      <c r="L12" s="30">
        <f t="shared" si="1"/>
        <v>3.061728723083677</v>
      </c>
      <c r="M12" s="30">
        <f t="shared" si="1"/>
        <v>3.29674532774665</v>
      </c>
      <c r="N12" s="30">
        <f t="shared" si="1"/>
        <v>3.531650928247188</v>
      </c>
      <c r="O12" s="30">
        <f t="shared" si="1"/>
        <v>3.7664377120195707</v>
      </c>
      <c r="P12" s="30">
        <f t="shared" si="1"/>
        <v>4.001097890359656</v>
      </c>
      <c r="Q12" s="30">
        <f t="shared" si="1"/>
        <v>4.235623699949118</v>
      </c>
      <c r="R12" s="30">
        <f t="shared" si="1"/>
        <v>4.470007404367036</v>
      </c>
      <c r="S12" s="30">
        <f t="shared" si="1"/>
        <v>4.704241295588113</v>
      </c>
      <c r="T12" s="30">
        <f t="shared" si="1"/>
        <v>4.938317695466821</v>
      </c>
      <c r="U12" s="30">
        <f t="shared" si="2"/>
        <v>5.172228957206753</v>
      </c>
      <c r="V12" s="30">
        <f t="shared" si="2"/>
        <v>5.405967466814543</v>
      </c>
      <c r="W12" s="30">
        <f t="shared" si="2"/>
        <v>5.639525644537649</v>
      </c>
      <c r="X12" s="30">
        <f t="shared" si="2"/>
        <v>5.872895946285355</v>
      </c>
      <c r="Y12" s="30">
        <f t="shared" si="2"/>
        <v>6.106070865032366</v>
      </c>
      <c r="Z12" s="30">
        <f t="shared" si="2"/>
        <v>6.339042932204362</v>
      </c>
      <c r="AA12" s="30">
        <f t="shared" si="2"/>
        <v>6.571804719044912</v>
      </c>
      <c r="AB12" s="30">
        <f t="shared" si="2"/>
        <v>6.804348837963148</v>
      </c>
      <c r="AC12" s="31">
        <f t="shared" si="2"/>
        <v>7.036667943861635</v>
      </c>
    </row>
    <row r="13" spans="2:29" ht="13.5">
      <c r="B13" s="236"/>
      <c r="C13" s="28">
        <v>230</v>
      </c>
      <c r="D13" s="29">
        <f t="shared" si="0"/>
        <v>1.2297695224265273</v>
      </c>
      <c r="E13" s="30">
        <f t="shared" si="1"/>
        <v>1.4756237382520032</v>
      </c>
      <c r="F13" s="30">
        <f t="shared" si="1"/>
        <v>1.7214236149005433</v>
      </c>
      <c r="G13" s="30">
        <f t="shared" si="1"/>
        <v>1.967160126193638</v>
      </c>
      <c r="H13" s="30">
        <f t="shared" si="1"/>
        <v>2.212824259929977</v>
      </c>
      <c r="I13" s="30">
        <f t="shared" si="1"/>
        <v>2.4584070198601427</v>
      </c>
      <c r="J13" s="30">
        <f t="shared" si="1"/>
        <v>2.7038994276525226</v>
      </c>
      <c r="K13" s="30">
        <f t="shared" si="1"/>
        <v>2.9492925248493833</v>
      </c>
      <c r="L13" s="30">
        <f t="shared" si="1"/>
        <v>3.1945773748120425</v>
      </c>
      <c r="M13" s="30">
        <f t="shared" si="1"/>
        <v>3.439745064654093</v>
      </c>
      <c r="N13" s="30">
        <f t="shared" si="1"/>
        <v>3.684786707161645</v>
      </c>
      <c r="O13" s="30">
        <f t="shared" si="1"/>
        <v>3.929693442699566</v>
      </c>
      <c r="P13" s="30">
        <f t="shared" si="1"/>
        <v>4.174456441102706</v>
      </c>
      <c r="Q13" s="30">
        <f t="shared" si="1"/>
        <v>4.419066903551123</v>
      </c>
      <c r="R13" s="30">
        <f t="shared" si="1"/>
        <v>4.663516064428333</v>
      </c>
      <c r="S13" s="30">
        <f t="shared" si="1"/>
        <v>4.907795193161617</v>
      </c>
      <c r="T13" s="30">
        <f t="shared" si="1"/>
        <v>5.151895596043441</v>
      </c>
      <c r="U13" s="30">
        <f t="shared" si="2"/>
        <v>5.395808618033104</v>
      </c>
      <c r="V13" s="30">
        <f t="shared" si="2"/>
        <v>5.63952564453765</v>
      </c>
      <c r="W13" s="30">
        <f t="shared" si="2"/>
        <v>5.883038103171207</v>
      </c>
      <c r="X13" s="30">
        <f t="shared" si="2"/>
        <v>6.126337465491893</v>
      </c>
      <c r="Y13" s="30">
        <f t="shared" si="2"/>
        <v>6.36941524871542</v>
      </c>
      <c r="Z13" s="30">
        <f t="shared" si="2"/>
        <v>6.612263017404603</v>
      </c>
      <c r="AA13" s="30">
        <f t="shared" si="2"/>
        <v>6.854872385133976</v>
      </c>
      <c r="AB13" s="30">
        <f t="shared" si="2"/>
        <v>7.097235016128754</v>
      </c>
      <c r="AC13" s="31">
        <f t="shared" si="2"/>
        <v>7.3393426268773725</v>
      </c>
    </row>
    <row r="14" spans="2:29" ht="13.5">
      <c r="B14" s="236"/>
      <c r="C14" s="28">
        <v>220</v>
      </c>
      <c r="D14" s="29">
        <f t="shared" si="0"/>
        <v>1.2856497832909037</v>
      </c>
      <c r="E14" s="30">
        <f t="shared" si="1"/>
        <v>1.5426658372547484</v>
      </c>
      <c r="F14" s="30">
        <f t="shared" si="1"/>
        <v>1.799619807999425</v>
      </c>
      <c r="G14" s="30">
        <f t="shared" si="1"/>
        <v>2.0565013862184767</v>
      </c>
      <c r="H14" s="30">
        <f t="shared" si="1"/>
        <v>2.313300280054021</v>
      </c>
      <c r="I14" s="30">
        <f t="shared" si="1"/>
        <v>2.5700062175593272</v>
      </c>
      <c r="J14" s="30">
        <f t="shared" si="1"/>
        <v>2.82660894914941</v>
      </c>
      <c r="K14" s="30">
        <f t="shared" si="1"/>
        <v>3.0830982500382205</v>
      </c>
      <c r="L14" s="30">
        <f t="shared" si="1"/>
        <v>3.339463922660976</v>
      </c>
      <c r="M14" s="30">
        <f t="shared" si="1"/>
        <v>3.5956957990802123</v>
      </c>
      <c r="N14" s="30">
        <f t="shared" si="1"/>
        <v>3.851783743374159</v>
      </c>
      <c r="O14" s="30">
        <f t="shared" si="1"/>
        <v>4.107717654006048</v>
      </c>
      <c r="P14" s="30">
        <f t="shared" si="1"/>
        <v>4.363487466173003</v>
      </c>
      <c r="Q14" s="30">
        <f t="shared" si="1"/>
        <v>4.619083154133162</v>
      </c>
      <c r="R14" s="30">
        <f t="shared" si="1"/>
        <v>4.874494733509708</v>
      </c>
      <c r="S14" s="30">
        <f t="shared" si="1"/>
        <v>5.129712263570546</v>
      </c>
      <c r="T14" s="30">
        <f t="shared" si="1"/>
        <v>5.3847258494823365</v>
      </c>
      <c r="U14" s="30">
        <f t="shared" si="2"/>
        <v>5.639525644537649</v>
      </c>
      <c r="V14" s="30">
        <f t="shared" si="2"/>
        <v>5.894101852354053</v>
      </c>
      <c r="W14" s="30">
        <f t="shared" si="2"/>
        <v>6.148444729043942</v>
      </c>
      <c r="X14" s="30">
        <f t="shared" si="2"/>
        <v>6.402544585353959</v>
      </c>
      <c r="Y14" s="30">
        <f t="shared" si="2"/>
        <v>6.6563917887729085</v>
      </c>
      <c r="Z14" s="30">
        <f t="shared" si="2"/>
        <v>6.909976765607075</v>
      </c>
      <c r="AA14" s="30">
        <f t="shared" si="2"/>
        <v>7.1632900030219036</v>
      </c>
      <c r="AB14" s="30">
        <f t="shared" si="2"/>
        <v>7.416322051049028</v>
      </c>
      <c r="AC14" s="31">
        <f t="shared" si="2"/>
        <v>7.669063524557674</v>
      </c>
    </row>
    <row r="15" spans="2:29" ht="13.5">
      <c r="B15" s="236"/>
      <c r="C15" s="28">
        <v>210</v>
      </c>
      <c r="D15" s="29">
        <f t="shared" si="0"/>
        <v>1.3468491632347088</v>
      </c>
      <c r="E15" s="30">
        <f t="shared" si="1"/>
        <v>1.6160880436360834</v>
      </c>
      <c r="F15" s="30">
        <f t="shared" si="1"/>
        <v>1.8852555529756807</v>
      </c>
      <c r="G15" s="30">
        <f t="shared" si="1"/>
        <v>2.154339843885349</v>
      </c>
      <c r="H15" s="30">
        <f t="shared" si="1"/>
        <v>2.42332909100409</v>
      </c>
      <c r="I15" s="30">
        <f t="shared" si="1"/>
        <v>2.6922114940802953</v>
      </c>
      <c r="J15" s="30">
        <f t="shared" si="1"/>
        <v>2.9609752810574395</v>
      </c>
      <c r="K15" s="30">
        <f t="shared" si="1"/>
        <v>3.229608711141211</v>
      </c>
      <c r="L15" s="30">
        <f t="shared" si="1"/>
        <v>3.4981000778461135</v>
      </c>
      <c r="M15" s="30">
        <f t="shared" si="1"/>
        <v>3.7664377120195707</v>
      </c>
      <c r="N15" s="30">
        <f t="shared" si="1"/>
        <v>4.034609984841622</v>
      </c>
      <c r="O15" s="30">
        <f t="shared" si="1"/>
        <v>4.302605310798283</v>
      </c>
      <c r="P15" s="30">
        <f t="shared" si="1"/>
        <v>4.570412150626739</v>
      </c>
      <c r="Q15" s="30">
        <f t="shared" si="1"/>
        <v>4.838019014230511</v>
      </c>
      <c r="R15" s="30">
        <f t="shared" si="1"/>
        <v>5.105414463562808</v>
      </c>
      <c r="S15" s="30">
        <f t="shared" si="1"/>
        <v>5.372587115476309</v>
      </c>
      <c r="T15" s="30">
        <f t="shared" si="1"/>
        <v>5.639525644537649</v>
      </c>
      <c r="U15" s="30">
        <f t="shared" si="2"/>
        <v>5.906218785804948</v>
      </c>
      <c r="V15" s="30">
        <f t="shared" si="2"/>
        <v>6.172655337566728</v>
      </c>
      <c r="W15" s="30">
        <f t="shared" si="2"/>
        <v>6.438824164040639</v>
      </c>
      <c r="X15" s="30">
        <f t="shared" si="2"/>
        <v>6.704714198030477</v>
      </c>
      <c r="Y15" s="30">
        <f t="shared" si="2"/>
        <v>6.970314443539958</v>
      </c>
      <c r="Z15" s="30">
        <f t="shared" si="2"/>
        <v>7.235613978341839</v>
      </c>
      <c r="AA15" s="30">
        <f t="shared" si="2"/>
        <v>7.500601956500994</v>
      </c>
      <c r="AB15" s="30">
        <f t="shared" si="2"/>
        <v>7.765267610850087</v>
      </c>
      <c r="AC15" s="31">
        <f t="shared" si="2"/>
        <v>8.029600255416568</v>
      </c>
    </row>
    <row r="16" spans="2:29" ht="13.5">
      <c r="B16" s="236"/>
      <c r="C16" s="28">
        <v>200</v>
      </c>
      <c r="D16" s="29">
        <f t="shared" si="0"/>
        <v>1.414164925729541</v>
      </c>
      <c r="E16" s="30">
        <f t="shared" si="1"/>
        <v>1.696846329847771</v>
      </c>
      <c r="F16" s="30">
        <f t="shared" si="1"/>
        <v>1.9794451266966673</v>
      </c>
      <c r="G16" s="30">
        <f t="shared" si="1"/>
        <v>2.261947609397556</v>
      </c>
      <c r="H16" s="30">
        <f t="shared" si="1"/>
        <v>2.5443400991431915</v>
      </c>
      <c r="I16" s="30">
        <f t="shared" si="1"/>
        <v>2.82660894914941</v>
      </c>
      <c r="J16" s="30">
        <f t="shared" si="1"/>
        <v>3.1087405485835315</v>
      </c>
      <c r="K16" s="30">
        <f t="shared" si="1"/>
        <v>3.3907213264666973</v>
      </c>
      <c r="L16" s="30">
        <f t="shared" si="1"/>
        <v>3.672537755547373</v>
      </c>
      <c r="M16" s="30">
        <f t="shared" si="1"/>
        <v>3.9541763561432863</v>
      </c>
      <c r="N16" s="30">
        <f t="shared" si="1"/>
        <v>4.235623699949118</v>
      </c>
      <c r="O16" s="30">
        <f t="shared" si="1"/>
        <v>4.5168664138072785</v>
      </c>
      <c r="P16" s="30">
        <f t="shared" si="1"/>
        <v>4.797891183439205</v>
      </c>
      <c r="Q16" s="30">
        <f t="shared" si="1"/>
        <v>5.078684757134619</v>
      </c>
      <c r="R16" s="30">
        <f t="shared" si="1"/>
        <v>5.3592339493962555</v>
      </c>
      <c r="S16" s="30">
        <f t="shared" si="1"/>
        <v>5.639525644537649</v>
      </c>
      <c r="T16" s="30">
        <f t="shared" si="1"/>
        <v>5.9195468002316005</v>
      </c>
      <c r="U16" s="30">
        <f t="shared" si="2"/>
        <v>6.199284451007027</v>
      </c>
      <c r="V16" s="30">
        <f t="shared" si="2"/>
        <v>6.4787257116919506</v>
      </c>
      <c r="W16" s="30">
        <f t="shared" si="2"/>
        <v>6.757857780800472</v>
      </c>
      <c r="X16" s="30">
        <f t="shared" si="2"/>
        <v>7.036667943861634</v>
      </c>
      <c r="Y16" s="30">
        <f t="shared" si="2"/>
        <v>7.315143576688144</v>
      </c>
      <c r="Z16" s="30">
        <f t="shared" si="2"/>
        <v>7.593272148583018</v>
      </c>
      <c r="AA16" s="30">
        <f t="shared" si="2"/>
        <v>7.871041225482289</v>
      </c>
      <c r="AB16" s="30">
        <f t="shared" si="2"/>
        <v>8.14843847303198</v>
      </c>
      <c r="AC16" s="31">
        <f t="shared" si="2"/>
        <v>8.425451659597641</v>
      </c>
    </row>
    <row r="17" spans="2:29" ht="13.5">
      <c r="B17" s="236"/>
      <c r="C17" s="28">
        <v>190</v>
      </c>
      <c r="D17" s="29">
        <f t="shared" si="0"/>
        <v>1.4885620075936385</v>
      </c>
      <c r="E17" s="30">
        <f t="shared" si="1"/>
        <v>1.7860976294901307</v>
      </c>
      <c r="F17" s="30">
        <f t="shared" si="1"/>
        <v>2.0835369208368557</v>
      </c>
      <c r="G17" s="30">
        <f t="shared" si="1"/>
        <v>2.3808639053483316</v>
      </c>
      <c r="H17" s="30">
        <f t="shared" si="1"/>
        <v>2.6780626429934835</v>
      </c>
      <c r="I17" s="30">
        <f t="shared" si="1"/>
        <v>2.975117235091077</v>
      </c>
      <c r="J17" s="30">
        <f t="shared" si="1"/>
        <v>3.272011829371902</v>
      </c>
      <c r="K17" s="30">
        <f t="shared" si="1"/>
        <v>3.568730625003716</v>
      </c>
      <c r="L17" s="30">
        <f t="shared" si="1"/>
        <v>3.865257877574996</v>
      </c>
      <c r="M17" s="30">
        <f t="shared" si="1"/>
        <v>4.161577904033634</v>
      </c>
      <c r="N17" s="30">
        <f t="shared" si="1"/>
        <v>4.45767508757674</v>
      </c>
      <c r="O17" s="30">
        <f t="shared" si="1"/>
        <v>4.753533882487853</v>
      </c>
      <c r="P17" s="30">
        <f t="shared" si="1"/>
        <v>5.049138818917844</v>
      </c>
      <c r="Q17" s="30">
        <f t="shared" si="1"/>
        <v>5.344474507605985</v>
      </c>
      <c r="R17" s="30">
        <f t="shared" si="1"/>
        <v>5.639525644537649</v>
      </c>
      <c r="S17" s="30">
        <f t="shared" si="1"/>
        <v>5.934277015535268</v>
      </c>
      <c r="T17" s="30">
        <f t="shared" si="1"/>
        <v>6.228713500779226</v>
      </c>
      <c r="U17" s="30">
        <f t="shared" si="2"/>
        <v>6.522820079255502</v>
      </c>
      <c r="V17" s="30">
        <f t="shared" si="2"/>
        <v>6.816581833126949</v>
      </c>
      <c r="W17" s="30">
        <f t="shared" si="2"/>
        <v>7.1099839520252255</v>
      </c>
      <c r="X17" s="30">
        <f t="shared" si="2"/>
        <v>7.403011737260501</v>
      </c>
      <c r="Y17" s="30">
        <f t="shared" si="2"/>
        <v>7.695650605946171</v>
      </c>
      <c r="Z17" s="30">
        <f t="shared" si="2"/>
        <v>7.987886095035944</v>
      </c>
      <c r="AA17" s="30">
        <f t="shared" si="2"/>
        <v>8.27970386527076</v>
      </c>
      <c r="AB17" s="30">
        <f t="shared" si="2"/>
        <v>8.571089705033154</v>
      </c>
      <c r="AC17" s="31">
        <f t="shared" si="2"/>
        <v>8.8620295341068</v>
      </c>
    </row>
    <row r="18" spans="2:29" ht="13.5">
      <c r="B18" s="236"/>
      <c r="C18" s="28">
        <v>180</v>
      </c>
      <c r="D18" s="29">
        <f t="shared" si="0"/>
        <v>1.5712195329810932</v>
      </c>
      <c r="E18" s="30">
        <f t="shared" si="1"/>
        <v>1.8852555529756807</v>
      </c>
      <c r="F18" s="30">
        <f t="shared" si="1"/>
        <v>2.1991783043420936</v>
      </c>
      <c r="G18" s="30">
        <f t="shared" si="1"/>
        <v>2.5129690122022446</v>
      </c>
      <c r="H18" s="30">
        <f t="shared" si="1"/>
        <v>2.8266089491494095</v>
      </c>
      <c r="I18" s="30">
        <f t="shared" si="1"/>
        <v>3.1400794419076745</v>
      </c>
      <c r="J18" s="30">
        <f t="shared" si="1"/>
        <v>3.4533618779429216</v>
      </c>
      <c r="K18" s="30">
        <f t="shared" si="1"/>
        <v>3.7664377120195707</v>
      </c>
      <c r="L18" s="30">
        <f t="shared" si="1"/>
        <v>4.079288472697358</v>
      </c>
      <c r="M18" s="30">
        <f t="shared" si="1"/>
        <v>4.391895768762552</v>
      </c>
      <c r="N18" s="30">
        <f t="shared" si="1"/>
        <v>4.704241295588112</v>
      </c>
      <c r="O18" s="30">
        <f t="shared" si="1"/>
        <v>5.016306841417391</v>
      </c>
      <c r="P18" s="30">
        <f t="shared" si="1"/>
        <v>5.328074293566131</v>
      </c>
      <c r="Q18" s="30">
        <f t="shared" si="1"/>
        <v>5.639525644537648</v>
      </c>
      <c r="R18" s="30">
        <f t="shared" si="1"/>
        <v>5.950642998046187</v>
      </c>
      <c r="S18" s="30">
        <f t="shared" si="1"/>
        <v>6.261408574943635</v>
      </c>
      <c r="T18" s="30">
        <f t="shared" si="1"/>
        <v>6.571804719044911</v>
      </c>
      <c r="U18" s="30">
        <f t="shared" si="2"/>
        <v>6.8818139028474965</v>
      </c>
      <c r="V18" s="30">
        <f t="shared" si="2"/>
        <v>7.191418733140775</v>
      </c>
      <c r="W18" s="30">
        <f t="shared" si="2"/>
        <v>7.500601956500994</v>
      </c>
      <c r="X18" s="30">
        <f t="shared" si="2"/>
        <v>7.809346464667823</v>
      </c>
      <c r="Y18" s="30">
        <f t="shared" si="2"/>
        <v>8.117635299798755</v>
      </c>
      <c r="Z18" s="30">
        <f t="shared" si="2"/>
        <v>8.425451659597641</v>
      </c>
      <c r="AA18" s="30">
        <f t="shared" si="2"/>
        <v>8.732778902313978</v>
      </c>
      <c r="AB18" s="30">
        <f t="shared" si="2"/>
        <v>9.039600551609684</v>
      </c>
      <c r="AC18" s="31">
        <f t="shared" si="2"/>
        <v>9.345900301290305</v>
      </c>
    </row>
    <row r="19" spans="2:29" ht="13.5">
      <c r="B19" s="236"/>
      <c r="C19" s="28">
        <v>170</v>
      </c>
      <c r="D19" s="29">
        <f t="shared" si="0"/>
        <v>1.6635937163392063</v>
      </c>
      <c r="E19" s="30">
        <f t="shared" si="1"/>
        <v>1.9960657197150546</v>
      </c>
      <c r="F19" s="30">
        <f t="shared" si="1"/>
        <v>2.328403302753872</v>
      </c>
      <c r="G19" s="30">
        <f t="shared" si="1"/>
        <v>2.6605841993767645</v>
      </c>
      <c r="H19" s="30">
        <f t="shared" si="1"/>
        <v>2.992586206623006</v>
      </c>
      <c r="I19" s="30">
        <f t="shared" si="1"/>
        <v>3.324387193484843</v>
      </c>
      <c r="J19" s="30">
        <f t="shared" si="1"/>
        <v>3.6559651096701673</v>
      </c>
      <c r="K19" s="30">
        <f t="shared" si="1"/>
        <v>3.9872979942844755</v>
      </c>
      <c r="L19" s="30">
        <f t="shared" si="1"/>
        <v>4.318363984423681</v>
      </c>
      <c r="M19" s="30">
        <f t="shared" si="1"/>
        <v>4.649141323669516</v>
      </c>
      <c r="N19" s="30">
        <f t="shared" si="1"/>
        <v>4.979608370479419</v>
      </c>
      <c r="O19" s="30">
        <f t="shared" si="1"/>
        <v>5.309743606463038</v>
      </c>
      <c r="P19" s="30">
        <f t="shared" si="1"/>
        <v>5.639525644537649</v>
      </c>
      <c r="Q19" s="30">
        <f t="shared" si="1"/>
        <v>5.968933236955007</v>
      </c>
      <c r="R19" s="30">
        <f t="shared" si="1"/>
        <v>6.297945283192444</v>
      </c>
      <c r="S19" s="30">
        <f t="shared" si="1"/>
        <v>6.626540837701155</v>
      </c>
      <c r="T19" s="30">
        <f t="shared" si="1"/>
        <v>6.954699117505001</v>
      </c>
      <c r="U19" s="30">
        <f t="shared" si="2"/>
        <v>7.282399509643319</v>
      </c>
      <c r="V19" s="30">
        <f t="shared" si="2"/>
        <v>7.609621578451556</v>
      </c>
      <c r="W19" s="30">
        <f t="shared" si="2"/>
        <v>7.936345072673804</v>
      </c>
      <c r="X19" s="30">
        <f t="shared" si="2"/>
        <v>8.262549932401638</v>
      </c>
      <c r="Y19" s="30">
        <f t="shared" si="2"/>
        <v>8.588216295833911</v>
      </c>
      <c r="Z19" s="30">
        <f t="shared" si="2"/>
        <v>8.913324505852476</v>
      </c>
      <c r="AA19" s="30">
        <f t="shared" si="2"/>
        <v>9.237855116409166</v>
      </c>
      <c r="AB19" s="30">
        <f t="shared" si="2"/>
        <v>9.561788898719595</v>
      </c>
      <c r="AC19" s="31">
        <f t="shared" si="2"/>
        <v>9.885106847259722</v>
      </c>
    </row>
    <row r="20" spans="2:29" ht="13.5">
      <c r="B20" s="236"/>
      <c r="C20" s="28">
        <v>160</v>
      </c>
      <c r="D20" s="29">
        <f t="shared" si="0"/>
        <v>1.7675043093589111</v>
      </c>
      <c r="E20" s="30">
        <f t="shared" si="1"/>
        <v>2.1207092629454047</v>
      </c>
      <c r="F20" s="30">
        <f t="shared" si="1"/>
        <v>2.473753035439128</v>
      </c>
      <c r="G20" s="30">
        <f t="shared" si="1"/>
        <v>2.82660894914941</v>
      </c>
      <c r="H20" s="30">
        <f t="shared" si="1"/>
        <v>3.1792504117599436</v>
      </c>
      <c r="I20" s="30">
        <f t="shared" si="1"/>
        <v>3.531650928247188</v>
      </c>
      <c r="J20" s="30">
        <f t="shared" si="1"/>
        <v>3.8837841126888044</v>
      </c>
      <c r="K20" s="30">
        <f t="shared" si="1"/>
        <v>4.235623699949118</v>
      </c>
      <c r="L20" s="30">
        <f t="shared" si="1"/>
        <v>4.587143557228875</v>
      </c>
      <c r="M20" s="30">
        <f t="shared" si="1"/>
        <v>4.938317695466821</v>
      </c>
      <c r="N20" s="30">
        <f t="shared" si="1"/>
        <v>5.2891202805809545</v>
      </c>
      <c r="O20" s="30">
        <f t="shared" si="1"/>
        <v>5.639525644537649</v>
      </c>
      <c r="P20" s="30">
        <f t="shared" si="1"/>
        <v>5.9895082962371475</v>
      </c>
      <c r="Q20" s="30">
        <f t="shared" si="1"/>
        <v>6.339042932204362</v>
      </c>
      <c r="R20" s="30">
        <f t="shared" si="1"/>
        <v>6.688104447074272</v>
      </c>
      <c r="S20" s="30">
        <f t="shared" si="1"/>
        <v>7.036667943861635</v>
      </c>
      <c r="T20" s="30">
        <f t="shared" si="1"/>
        <v>7.384708744005168</v>
      </c>
      <c r="U20" s="30">
        <f t="shared" si="2"/>
        <v>7.732202397176782</v>
      </c>
      <c r="V20" s="30">
        <f t="shared" si="2"/>
        <v>8.079124690846937</v>
      </c>
      <c r="W20" s="30">
        <f t="shared" si="2"/>
        <v>8.425451659597643</v>
      </c>
      <c r="X20" s="30">
        <f t="shared" si="2"/>
        <v>8.771159594175147</v>
      </c>
      <c r="Y20" s="30">
        <f t="shared" si="2"/>
        <v>9.11622505027479</v>
      </c>
      <c r="Z20" s="30">
        <f t="shared" si="2"/>
        <v>9.460624857051085</v>
      </c>
      <c r="AA20" s="30">
        <f t="shared" si="2"/>
        <v>9.804336125346568</v>
      </c>
      <c r="AB20" s="30">
        <f t="shared" si="2"/>
        <v>10.147336255633423</v>
      </c>
      <c r="AC20" s="31">
        <f t="shared" si="2"/>
        <v>10.489602945662538</v>
      </c>
    </row>
    <row r="21" spans="2:29" ht="13.5">
      <c r="B21" s="236"/>
      <c r="C21" s="28">
        <v>150</v>
      </c>
      <c r="D21" s="29">
        <f t="shared" si="0"/>
        <v>1.8852555529756807</v>
      </c>
      <c r="E21" s="30">
        <f t="shared" si="1"/>
        <v>2.261947609397556</v>
      </c>
      <c r="F21" s="30">
        <f t="shared" si="1"/>
        <v>2.638444126477971</v>
      </c>
      <c r="G21" s="30">
        <f t="shared" si="1"/>
        <v>3.0147127707464767</v>
      </c>
      <c r="H21" s="30">
        <f t="shared" si="1"/>
        <v>3.3907213264666973</v>
      </c>
      <c r="I21" s="30">
        <f t="shared" si="1"/>
        <v>3.7664377120195707</v>
      </c>
      <c r="J21" s="30">
        <f t="shared" si="1"/>
        <v>4.141829996114364</v>
      </c>
      <c r="K21" s="30">
        <f t="shared" si="1"/>
        <v>4.5168664138072785</v>
      </c>
      <c r="L21" s="30">
        <f t="shared" si="1"/>
        <v>4.891515382307894</v>
      </c>
      <c r="M21" s="30">
        <f t="shared" si="1"/>
        <v>5.265745516554221</v>
      </c>
      <c r="N21" s="30">
        <f t="shared" si="1"/>
        <v>5.639525644537649</v>
      </c>
      <c r="O21" s="30">
        <f t="shared" si="1"/>
        <v>6.012824822359713</v>
      </c>
      <c r="P21" s="30">
        <f t="shared" si="1"/>
        <v>6.385612349003153</v>
      </c>
      <c r="Q21" s="30">
        <f t="shared" si="1"/>
        <v>6.757857780800472</v>
      </c>
      <c r="R21" s="30">
        <f t="shared" si="1"/>
        <v>7.12953094558385</v>
      </c>
      <c r="S21" s="30">
        <f t="shared" si="1"/>
        <v>7.500601956500994</v>
      </c>
      <c r="T21" s="30">
        <f aca="true" t="shared" si="3" ref="T21:AC26">DEGREES(ATAN(T$5/($C21*6076.11/60)))</f>
        <v>7.871041225482289</v>
      </c>
      <c r="U21" s="30">
        <f t="shared" si="2"/>
        <v>8.240819476345358</v>
      </c>
      <c r="V21" s="30">
        <f t="shared" si="2"/>
        <v>8.609907757523976</v>
      </c>
      <c r="W21" s="30">
        <f t="shared" si="2"/>
        <v>8.978277454409046</v>
      </c>
      <c r="X21" s="30">
        <f t="shared" si="2"/>
        <v>9.345900301290307</v>
      </c>
      <c r="Y21" s="30">
        <f t="shared" si="2"/>
        <v>9.71274839288811</v>
      </c>
      <c r="Z21" s="30">
        <f t="shared" si="2"/>
        <v>10.078794195465681</v>
      </c>
      <c r="AA21" s="30">
        <f t="shared" si="2"/>
        <v>10.444010557512959</v>
      </c>
      <c r="AB21" s="30">
        <f t="shared" si="2"/>
        <v>10.80837071999418</v>
      </c>
      <c r="AC21" s="31">
        <f t="shared" si="2"/>
        <v>11.171848326152073</v>
      </c>
    </row>
    <row r="22" spans="2:29" ht="13.5">
      <c r="B22" s="236"/>
      <c r="C22" s="28">
        <v>140</v>
      </c>
      <c r="D22" s="29">
        <f t="shared" si="0"/>
        <v>2.019808840371541</v>
      </c>
      <c r="E22" s="30">
        <f aca="true" t="shared" si="4" ref="E22:S22">DEGREES(ATAN(E$5/($C22*6076.11/60)))</f>
        <v>2.42332909100409</v>
      </c>
      <c r="F22" s="30">
        <f t="shared" si="4"/>
        <v>2.8266089491494104</v>
      </c>
      <c r="G22" s="30">
        <f t="shared" si="4"/>
        <v>3.229608711141211</v>
      </c>
      <c r="H22" s="30">
        <f t="shared" si="4"/>
        <v>3.6322888392807933</v>
      </c>
      <c r="I22" s="30">
        <f t="shared" si="4"/>
        <v>4.034609984841622</v>
      </c>
      <c r="J22" s="30">
        <f t="shared" si="4"/>
        <v>4.436533010795851</v>
      </c>
      <c r="K22" s="30">
        <f t="shared" si="4"/>
        <v>4.838019014230511</v>
      </c>
      <c r="L22" s="30">
        <f t="shared" si="4"/>
        <v>5.239029348421897</v>
      </c>
      <c r="M22" s="30">
        <f t="shared" si="4"/>
        <v>5.63952564453765</v>
      </c>
      <c r="N22" s="30">
        <f t="shared" si="4"/>
        <v>6.039469832936983</v>
      </c>
      <c r="O22" s="30">
        <f t="shared" si="4"/>
        <v>6.438824164040639</v>
      </c>
      <c r="P22" s="30">
        <f t="shared" si="4"/>
        <v>6.837551228743222</v>
      </c>
      <c r="Q22" s="30">
        <f t="shared" si="4"/>
        <v>7.235613978341839</v>
      </c>
      <c r="R22" s="30">
        <f t="shared" si="4"/>
        <v>7.63297574395619</v>
      </c>
      <c r="S22" s="30">
        <f t="shared" si="4"/>
        <v>8.029600255416568</v>
      </c>
      <c r="T22" s="30">
        <f t="shared" si="3"/>
        <v>8.425451659597643</v>
      </c>
      <c r="U22" s="30">
        <f t="shared" si="3"/>
        <v>8.820494538177192</v>
      </c>
      <c r="V22" s="30">
        <f t="shared" si="3"/>
        <v>9.214693924800537</v>
      </c>
      <c r="W22" s="30">
        <f t="shared" si="3"/>
        <v>9.608015321632783</v>
      </c>
      <c r="X22" s="30">
        <f t="shared" si="3"/>
        <v>10.000424715282497</v>
      </c>
      <c r="Y22" s="30">
        <f t="shared" si="3"/>
        <v>10.391888592082037</v>
      </c>
      <c r="Z22" s="30">
        <f t="shared" si="3"/>
        <v>10.782373952711142</v>
      </c>
      <c r="AA22" s="30">
        <f t="shared" si="3"/>
        <v>11.171848326152075</v>
      </c>
      <c r="AB22" s="30">
        <f t="shared" si="3"/>
        <v>11.560279782966028</v>
      </c>
      <c r="AC22" s="31">
        <f t="shared" si="3"/>
        <v>11.94763694788214</v>
      </c>
    </row>
    <row r="23" spans="2:29" ht="13.5">
      <c r="B23" s="236"/>
      <c r="C23" s="28">
        <v>130</v>
      </c>
      <c r="D23" s="29">
        <f aca="true" t="shared" si="5" ref="D23:S26">DEGREES(ATAN(D$5/($C23*6076.11/60)))</f>
        <v>2.175034849320541</v>
      </c>
      <c r="E23" s="30">
        <f t="shared" si="5"/>
        <v>2.6094905346929815</v>
      </c>
      <c r="F23" s="30">
        <f t="shared" si="5"/>
        <v>3.043646149447152</v>
      </c>
      <c r="G23" s="30">
        <f t="shared" si="5"/>
        <v>3.477452205271824</v>
      </c>
      <c r="H23" s="30">
        <f t="shared" si="5"/>
        <v>3.910859453786273</v>
      </c>
      <c r="I23" s="30">
        <f t="shared" si="5"/>
        <v>4.343818919634616</v>
      </c>
      <c r="J23" s="30">
        <f t="shared" si="5"/>
        <v>4.776281933115327</v>
      </c>
      <c r="K23" s="30">
        <f t="shared" si="5"/>
        <v>5.2082001622925675</v>
      </c>
      <c r="L23" s="30">
        <f t="shared" si="5"/>
        <v>5.63952564453765</v>
      </c>
      <c r="M23" s="30">
        <f t="shared" si="5"/>
        <v>6.070210817450692</v>
      </c>
      <c r="N23" s="30">
        <f t="shared" si="5"/>
        <v>6.5002085491144745</v>
      </c>
      <c r="O23" s="30">
        <f t="shared" si="5"/>
        <v>6.929472167634534</v>
      </c>
      <c r="P23" s="30">
        <f t="shared" si="5"/>
        <v>7.357955489921733</v>
      </c>
      <c r="Q23" s="30">
        <f t="shared" si="5"/>
        <v>7.785612849675828</v>
      </c>
      <c r="R23" s="30">
        <f t="shared" si="5"/>
        <v>8.212399124530933</v>
      </c>
      <c r="S23" s="30">
        <f t="shared" si="5"/>
        <v>8.63826976232629</v>
      </c>
      <c r="T23" s="30">
        <f t="shared" si="3"/>
        <v>9.063180806468278</v>
      </c>
      <c r="U23" s="30">
        <f t="shared" si="3"/>
        <v>9.487088920352248</v>
      </c>
      <c r="V23" s="30">
        <f t="shared" si="3"/>
        <v>9.909951410815463</v>
      </c>
      <c r="W23" s="30">
        <f t="shared" si="3"/>
        <v>10.331726250595088</v>
      </c>
      <c r="X23" s="30">
        <f t="shared" si="3"/>
        <v>10.752372099768026</v>
      </c>
      <c r="Y23" s="30">
        <f t="shared" si="3"/>
        <v>11.171848326152075</v>
      </c>
      <c r="Z23" s="30">
        <f t="shared" si="3"/>
        <v>11.59011502465072</v>
      </c>
      <c r="AA23" s="30">
        <f t="shared" si="3"/>
        <v>12.007133035526685</v>
      </c>
      <c r="AB23" s="30">
        <f t="shared" si="3"/>
        <v>12.422863961592027</v>
      </c>
      <c r="AC23" s="31">
        <f t="shared" si="3"/>
        <v>12.83727018430543</v>
      </c>
    </row>
    <row r="24" spans="2:29" ht="13.5">
      <c r="B24" s="236"/>
      <c r="C24" s="28">
        <v>120</v>
      </c>
      <c r="D24" s="29">
        <f t="shared" si="5"/>
        <v>2.356091335364245</v>
      </c>
      <c r="E24" s="30">
        <f t="shared" si="5"/>
        <v>2.82660894914941</v>
      </c>
      <c r="F24" s="30">
        <f t="shared" si="5"/>
        <v>3.29674532774665</v>
      </c>
      <c r="G24" s="30">
        <f t="shared" si="5"/>
        <v>3.7664377120195707</v>
      </c>
      <c r="H24" s="30">
        <f t="shared" si="5"/>
        <v>4.235623699949118</v>
      </c>
      <c r="I24" s="30">
        <f t="shared" si="5"/>
        <v>4.704241295588113</v>
      </c>
      <c r="J24" s="30">
        <f t="shared" si="5"/>
        <v>5.172228957206753</v>
      </c>
      <c r="K24" s="30">
        <f t="shared" si="5"/>
        <v>5.639525644537649</v>
      </c>
      <c r="L24" s="30">
        <f t="shared" si="5"/>
        <v>6.106070865032366</v>
      </c>
      <c r="M24" s="30">
        <f t="shared" si="5"/>
        <v>6.571804719044912</v>
      </c>
      <c r="N24" s="30">
        <f t="shared" si="5"/>
        <v>7.036667943861635</v>
      </c>
      <c r="O24" s="30">
        <f t="shared" si="5"/>
        <v>7.500601956500994</v>
      </c>
      <c r="P24" s="30">
        <f t="shared" si="5"/>
        <v>7.9635488952111295</v>
      </c>
      <c r="Q24" s="30">
        <f t="shared" si="5"/>
        <v>8.425451659597643</v>
      </c>
      <c r="R24" s="30">
        <f t="shared" si="5"/>
        <v>8.886253949318812</v>
      </c>
      <c r="S24" s="30">
        <f t="shared" si="5"/>
        <v>9.345900301290307</v>
      </c>
      <c r="T24" s="30">
        <f t="shared" si="3"/>
        <v>9.804336125346568</v>
      </c>
      <c r="U24" s="30">
        <f t="shared" si="3"/>
        <v>10.261507738311034</v>
      </c>
      <c r="V24" s="30">
        <f t="shared" si="3"/>
        <v>10.717362396432756</v>
      </c>
      <c r="W24" s="30">
        <f t="shared" si="3"/>
        <v>11.171848326152073</v>
      </c>
      <c r="X24" s="30">
        <f t="shared" si="3"/>
        <v>11.624914753163319</v>
      </c>
      <c r="Y24" s="30">
        <f t="shared" si="3"/>
        <v>12.076511929747888</v>
      </c>
      <c r="Z24" s="30">
        <f t="shared" si="3"/>
        <v>12.526591160356162</v>
      </c>
      <c r="AA24" s="30">
        <f t="shared" si="3"/>
        <v>12.975104825422001</v>
      </c>
      <c r="AB24" s="30">
        <f t="shared" si="3"/>
        <v>13.42200640339868</v>
      </c>
      <c r="AC24" s="31">
        <f t="shared" si="3"/>
        <v>13.867250491010168</v>
      </c>
    </row>
    <row r="25" spans="2:29" ht="13.5">
      <c r="B25" s="236"/>
      <c r="C25" s="28">
        <v>110</v>
      </c>
      <c r="D25" s="29">
        <f t="shared" si="5"/>
        <v>2.5700062175593272</v>
      </c>
      <c r="E25" s="30">
        <f t="shared" si="5"/>
        <v>3.0830982500382205</v>
      </c>
      <c r="F25" s="30">
        <f t="shared" si="5"/>
        <v>3.5956957990802123</v>
      </c>
      <c r="G25" s="30">
        <f t="shared" si="5"/>
        <v>4.107717654006048</v>
      </c>
      <c r="H25" s="30">
        <f t="shared" si="5"/>
        <v>4.619083154133162</v>
      </c>
      <c r="I25" s="30">
        <f t="shared" si="5"/>
        <v>5.129712263570546</v>
      </c>
      <c r="J25" s="30">
        <f t="shared" si="5"/>
        <v>5.639525644537649</v>
      </c>
      <c r="K25" s="30">
        <f t="shared" si="5"/>
        <v>6.148444729043942</v>
      </c>
      <c r="L25" s="30">
        <f t="shared" si="5"/>
        <v>6.6563917887729085</v>
      </c>
      <c r="M25" s="30">
        <f t="shared" si="5"/>
        <v>7.1632900030219036</v>
      </c>
      <c r="N25" s="30">
        <f t="shared" si="5"/>
        <v>7.669063524557674</v>
      </c>
      <c r="O25" s="30">
        <f t="shared" si="5"/>
        <v>8.173637543256039</v>
      </c>
      <c r="P25" s="30">
        <f t="shared" si="5"/>
        <v>8.676938347403526</v>
      </c>
      <c r="Q25" s="30">
        <f t="shared" si="5"/>
        <v>9.178893382548313</v>
      </c>
      <c r="R25" s="30">
        <f t="shared" si="5"/>
        <v>9.679431307797774</v>
      </c>
      <c r="S25" s="30">
        <f t="shared" si="5"/>
        <v>10.178482049470114</v>
      </c>
      <c r="T25" s="30">
        <f t="shared" si="3"/>
        <v>10.675976852017925</v>
      </c>
      <c r="U25" s="30">
        <f t="shared" si="3"/>
        <v>11.171848326152073</v>
      </c>
      <c r="V25" s="30">
        <f t="shared" si="3"/>
        <v>11.666030494104803</v>
      </c>
      <c r="W25" s="30">
        <f t="shared" si="3"/>
        <v>12.158458831981639</v>
      </c>
      <c r="X25" s="30">
        <f t="shared" si="3"/>
        <v>12.64907030916213</v>
      </c>
      <c r="Y25" s="30">
        <f t="shared" si="3"/>
        <v>13.137803424719943</v>
      </c>
      <c r="Z25" s="30">
        <f t="shared" si="3"/>
        <v>13.624598240843063</v>
      </c>
      <c r="AA25" s="30">
        <f t="shared" si="3"/>
        <v>14.109396413245</v>
      </c>
      <c r="AB25" s="30">
        <f t="shared" si="3"/>
        <v>14.592141218567525</v>
      </c>
      <c r="AC25" s="31">
        <f t="shared" si="3"/>
        <v>15.072777578785177</v>
      </c>
    </row>
    <row r="26" spans="2:29" ht="14.25" thickBot="1">
      <c r="B26" s="237"/>
      <c r="C26" s="23">
        <v>100</v>
      </c>
      <c r="D26" s="20">
        <f t="shared" si="5"/>
        <v>2.82660894914941</v>
      </c>
      <c r="E26" s="27">
        <f t="shared" si="5"/>
        <v>3.3907213264666973</v>
      </c>
      <c r="F26" s="27">
        <f t="shared" si="5"/>
        <v>3.9541763561432863</v>
      </c>
      <c r="G26" s="27">
        <f t="shared" si="5"/>
        <v>4.5168664138072785</v>
      </c>
      <c r="H26" s="27">
        <f t="shared" si="5"/>
        <v>5.078684757134619</v>
      </c>
      <c r="I26" s="27">
        <f t="shared" si="5"/>
        <v>5.639525644537649</v>
      </c>
      <c r="J26" s="27">
        <f t="shared" si="5"/>
        <v>6.199284451007027</v>
      </c>
      <c r="K26" s="27">
        <f t="shared" si="5"/>
        <v>6.757857780800472</v>
      </c>
      <c r="L26" s="27">
        <f t="shared" si="5"/>
        <v>7.315143576688144</v>
      </c>
      <c r="M26" s="27">
        <f t="shared" si="5"/>
        <v>7.871041225482289</v>
      </c>
      <c r="N26" s="27">
        <f t="shared" si="5"/>
        <v>8.425451659597641</v>
      </c>
      <c r="O26" s="27">
        <f t="shared" si="5"/>
        <v>8.978277454409046</v>
      </c>
      <c r="P26" s="27">
        <f t="shared" si="5"/>
        <v>9.52942292119354</v>
      </c>
      <c r="Q26" s="27">
        <f t="shared" si="5"/>
        <v>10.07879419546568</v>
      </c>
      <c r="R26" s="27">
        <f t="shared" si="5"/>
        <v>10.62629932053689</v>
      </c>
      <c r="S26" s="27">
        <f t="shared" si="5"/>
        <v>11.171848326152073</v>
      </c>
      <c r="T26" s="27">
        <f t="shared" si="3"/>
        <v>11.715353302079318</v>
      </c>
      <c r="U26" s="27">
        <f t="shared" si="3"/>
        <v>12.256728466551323</v>
      </c>
      <c r="V26" s="27">
        <f t="shared" si="3"/>
        <v>12.795890229479593</v>
      </c>
      <c r="W26" s="27">
        <f t="shared" si="3"/>
        <v>13.332757250385006</v>
      </c>
      <c r="X26" s="27">
        <f t="shared" si="3"/>
        <v>13.867250491010166</v>
      </c>
      <c r="Y26" s="27">
        <f t="shared" si="3"/>
        <v>14.39929326260051</v>
      </c>
      <c r="Z26" s="27">
        <f t="shared" si="3"/>
        <v>14.928811267861885</v>
      </c>
      <c r="AA26" s="27">
        <f t="shared" si="3"/>
        <v>15.455732637622438</v>
      </c>
      <c r="AB26" s="27">
        <f t="shared" si="3"/>
        <v>15.979987962245835</v>
      </c>
      <c r="AC26" s="21">
        <f t="shared" si="3"/>
        <v>16.501510317861108</v>
      </c>
    </row>
  </sheetData>
  <sheetProtection sheet="1" objects="1" scenarios="1"/>
  <mergeCells count="2">
    <mergeCell ref="D4:AC4"/>
    <mergeCell ref="B6:B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Venus</cp:lastModifiedBy>
  <cp:lastPrinted>2005-06-07T16:12:49Z</cp:lastPrinted>
  <dcterms:created xsi:type="dcterms:W3CDTF">1997-01-08T22:48:59Z</dcterms:created>
  <dcterms:modified xsi:type="dcterms:W3CDTF">2006-08-25T01:09:43Z</dcterms:modified>
  <cp:category/>
  <cp:version/>
  <cp:contentType/>
  <cp:contentStatus/>
</cp:coreProperties>
</file>